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60" windowWidth="20055" windowHeight="795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Sheet1!$A$825:$E$836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M355" i="1" a="1"/>
  <c r="M355" s="1"/>
  <c r="O258"/>
  <c r="J293"/>
  <c r="C345"/>
  <c r="G317"/>
  <c r="I1144"/>
  <c r="I1143"/>
  <c r="I1142"/>
  <c r="I1141"/>
  <c r="L54"/>
  <c r="L55"/>
  <c r="L56"/>
  <c r="L57"/>
  <c r="L58"/>
  <c r="L59"/>
  <c r="L60"/>
  <c r="L61"/>
  <c r="L62"/>
  <c r="L53"/>
  <c r="H261"/>
  <c r="G261"/>
  <c r="G1122"/>
  <c r="G1123"/>
  <c r="G1124"/>
  <c r="G1125"/>
  <c r="G1126"/>
  <c r="G1127"/>
  <c r="G1128"/>
  <c r="G1129"/>
  <c r="G1121"/>
  <c r="D1122"/>
  <c r="D1123"/>
  <c r="D1124"/>
  <c r="D1125"/>
  <c r="D1126"/>
  <c r="D1127"/>
  <c r="D1128"/>
  <c r="D1129"/>
  <c r="D1121"/>
  <c r="I1107"/>
  <c r="J1107" s="1"/>
  <c r="I1108"/>
  <c r="J1108" s="1"/>
  <c r="I1109"/>
  <c r="J1109" s="1"/>
  <c r="I1110"/>
  <c r="J1110" s="1"/>
  <c r="I1111"/>
  <c r="J1111" s="1"/>
  <c r="I1112"/>
  <c r="J1112" s="1"/>
  <c r="I1113"/>
  <c r="J1113" s="1"/>
  <c r="I1114"/>
  <c r="J1114" s="1"/>
  <c r="I1115"/>
  <c r="J1115" s="1"/>
  <c r="I1106"/>
  <c r="J1106" s="1"/>
  <c r="B1107"/>
  <c r="B1108"/>
  <c r="B1109"/>
  <c r="B1110"/>
  <c r="B1111"/>
  <c r="B1112"/>
  <c r="B1113"/>
  <c r="B1114"/>
  <c r="B1115"/>
  <c r="B1106"/>
  <c r="H1093"/>
  <c r="H1094"/>
  <c r="H1095"/>
  <c r="H1096"/>
  <c r="H1097"/>
  <c r="H1098"/>
  <c r="H1099"/>
  <c r="H1100"/>
  <c r="H1092"/>
  <c r="B1093"/>
  <c r="B1094"/>
  <c r="B1095"/>
  <c r="B1096"/>
  <c r="B1097"/>
  <c r="B1098"/>
  <c r="B1099"/>
  <c r="B1100"/>
  <c r="B1092"/>
  <c r="D845"/>
  <c r="E845" s="1"/>
  <c r="D846"/>
  <c r="E846" s="1"/>
  <c r="D847"/>
  <c r="E847" s="1"/>
  <c r="D848"/>
  <c r="E848" s="1"/>
  <c r="D849"/>
  <c r="E849" s="1"/>
  <c r="D850"/>
  <c r="E850" s="1"/>
  <c r="D851"/>
  <c r="E851" s="1"/>
  <c r="D852"/>
  <c r="E852" s="1"/>
  <c r="D853"/>
  <c r="E853" s="1"/>
  <c r="D854"/>
  <c r="E854" s="1"/>
  <c r="D855"/>
  <c r="E855" s="1"/>
  <c r="D844"/>
  <c r="E844" s="1"/>
  <c r="C788"/>
  <c r="D788"/>
  <c r="E788"/>
  <c r="F788"/>
  <c r="G788"/>
  <c r="H788"/>
  <c r="I788"/>
  <c r="B788"/>
  <c r="B813"/>
  <c r="B814"/>
  <c r="B815"/>
  <c r="B816"/>
  <c r="B812"/>
  <c r="G794"/>
  <c r="G795"/>
  <c r="G796"/>
  <c r="G797"/>
  <c r="G798"/>
  <c r="G799"/>
  <c r="G800"/>
  <c r="G801"/>
  <c r="G802"/>
  <c r="B818" s="1"/>
  <c r="G803"/>
  <c r="G804"/>
  <c r="G805"/>
  <c r="G806"/>
  <c r="G807"/>
  <c r="G793"/>
  <c r="M777"/>
  <c r="M774"/>
  <c r="M769"/>
  <c r="K777"/>
  <c r="K771"/>
  <c r="K766"/>
  <c r="J747"/>
  <c r="J748"/>
  <c r="J749"/>
  <c r="J750"/>
  <c r="J751"/>
  <c r="J752"/>
  <c r="J753"/>
  <c r="J754"/>
  <c r="J755"/>
  <c r="J756"/>
  <c r="J757"/>
  <c r="J758"/>
  <c r="J759"/>
  <c r="J746"/>
  <c r="G747"/>
  <c r="G748"/>
  <c r="G749"/>
  <c r="G750"/>
  <c r="G751"/>
  <c r="G752"/>
  <c r="G753"/>
  <c r="G754"/>
  <c r="G755"/>
  <c r="G756"/>
  <c r="G757"/>
  <c r="G758"/>
  <c r="G759"/>
  <c r="G746"/>
  <c r="C759"/>
  <c r="C747"/>
  <c r="C748"/>
  <c r="C749"/>
  <c r="C750"/>
  <c r="C751"/>
  <c r="C752"/>
  <c r="C753"/>
  <c r="C754"/>
  <c r="C755"/>
  <c r="C756"/>
  <c r="C757"/>
  <c r="C758"/>
  <c r="C746"/>
  <c r="F389"/>
  <c r="B576"/>
  <c r="E731"/>
  <c r="E732"/>
  <c r="E733"/>
  <c r="E734"/>
  <c r="E722"/>
  <c r="E723"/>
  <c r="E724"/>
  <c r="E725"/>
  <c r="E730"/>
  <c r="E721"/>
  <c r="B679"/>
  <c r="B685" s="1"/>
  <c r="I677"/>
  <c r="J677"/>
  <c r="K677"/>
  <c r="L677"/>
  <c r="M677"/>
  <c r="N677"/>
  <c r="O677"/>
  <c r="I678"/>
  <c r="J678"/>
  <c r="K678"/>
  <c r="L678"/>
  <c r="M678"/>
  <c r="N678"/>
  <c r="O678"/>
  <c r="I679"/>
  <c r="J679"/>
  <c r="K679"/>
  <c r="L679"/>
  <c r="M679"/>
  <c r="N679"/>
  <c r="O679"/>
  <c r="I680"/>
  <c r="J680"/>
  <c r="K680"/>
  <c r="L680"/>
  <c r="M680"/>
  <c r="N680"/>
  <c r="O680"/>
  <c r="I681"/>
  <c r="J681"/>
  <c r="K681"/>
  <c r="L681"/>
  <c r="M681"/>
  <c r="N681"/>
  <c r="O681"/>
  <c r="I682"/>
  <c r="J682"/>
  <c r="K682"/>
  <c r="L682"/>
  <c r="M682"/>
  <c r="N682"/>
  <c r="O682"/>
  <c r="I683"/>
  <c r="J683"/>
  <c r="K683"/>
  <c r="L683"/>
  <c r="M683"/>
  <c r="N683"/>
  <c r="O683"/>
  <c r="I670"/>
  <c r="J670"/>
  <c r="K670"/>
  <c r="L670"/>
  <c r="M670"/>
  <c r="N670"/>
  <c r="O670"/>
  <c r="I671"/>
  <c r="J671"/>
  <c r="K671"/>
  <c r="L671"/>
  <c r="M671"/>
  <c r="N671"/>
  <c r="O671"/>
  <c r="I672"/>
  <c r="J672"/>
  <c r="K672"/>
  <c r="L672"/>
  <c r="M672"/>
  <c r="N672"/>
  <c r="O672"/>
  <c r="I673"/>
  <c r="J673"/>
  <c r="K673"/>
  <c r="L673"/>
  <c r="M673"/>
  <c r="N673"/>
  <c r="O673"/>
  <c r="I674"/>
  <c r="J674"/>
  <c r="K674"/>
  <c r="L674"/>
  <c r="M674"/>
  <c r="N674"/>
  <c r="O674"/>
  <c r="I675"/>
  <c r="J675"/>
  <c r="K675"/>
  <c r="L675"/>
  <c r="M675"/>
  <c r="N675"/>
  <c r="O675"/>
  <c r="I676"/>
  <c r="J676"/>
  <c r="K676"/>
  <c r="L676"/>
  <c r="M676"/>
  <c r="N676"/>
  <c r="O676"/>
  <c r="I660"/>
  <c r="J660"/>
  <c r="K660"/>
  <c r="L660"/>
  <c r="M660"/>
  <c r="N660"/>
  <c r="O660"/>
  <c r="I661"/>
  <c r="J661"/>
  <c r="K661"/>
  <c r="L661"/>
  <c r="M661"/>
  <c r="N661"/>
  <c r="O661"/>
  <c r="I662"/>
  <c r="J662"/>
  <c r="K662"/>
  <c r="L662"/>
  <c r="M662"/>
  <c r="N662"/>
  <c r="O662"/>
  <c r="I663"/>
  <c r="J663"/>
  <c r="K663"/>
  <c r="L663"/>
  <c r="M663"/>
  <c r="N663"/>
  <c r="O663"/>
  <c r="I664"/>
  <c r="J664"/>
  <c r="K664"/>
  <c r="L664"/>
  <c r="M664"/>
  <c r="N664"/>
  <c r="O664"/>
  <c r="I665"/>
  <c r="J665"/>
  <c r="K665"/>
  <c r="L665"/>
  <c r="M665"/>
  <c r="N665"/>
  <c r="O665"/>
  <c r="I666"/>
  <c r="J666"/>
  <c r="K666"/>
  <c r="L666"/>
  <c r="M666"/>
  <c r="N666"/>
  <c r="O666"/>
  <c r="I667"/>
  <c r="J667"/>
  <c r="K667"/>
  <c r="L667"/>
  <c r="M667"/>
  <c r="N667"/>
  <c r="O667"/>
  <c r="I668"/>
  <c r="J668"/>
  <c r="K668"/>
  <c r="L668"/>
  <c r="M668"/>
  <c r="N668"/>
  <c r="O668"/>
  <c r="I669"/>
  <c r="J669"/>
  <c r="K669"/>
  <c r="L669"/>
  <c r="M669"/>
  <c r="N669"/>
  <c r="O669"/>
  <c r="B648"/>
  <c r="C648"/>
  <c r="D648"/>
  <c r="E648"/>
  <c r="F648"/>
  <c r="G648"/>
  <c r="B649"/>
  <c r="C649"/>
  <c r="D649"/>
  <c r="E649"/>
  <c r="F649"/>
  <c r="G649"/>
  <c r="B650"/>
  <c r="C650"/>
  <c r="D650"/>
  <c r="E650"/>
  <c r="F650"/>
  <c r="G650"/>
  <c r="B651"/>
  <c r="C651"/>
  <c r="D651"/>
  <c r="E651"/>
  <c r="F651"/>
  <c r="G651"/>
  <c r="B652"/>
  <c r="C652"/>
  <c r="D652"/>
  <c r="E652"/>
  <c r="F652"/>
  <c r="G652"/>
  <c r="B653"/>
  <c r="C653"/>
  <c r="D653"/>
  <c r="E653"/>
  <c r="F653"/>
  <c r="G653"/>
  <c r="B654"/>
  <c r="C654"/>
  <c r="D654"/>
  <c r="E654"/>
  <c r="F654"/>
  <c r="G654"/>
  <c r="B655"/>
  <c r="C655"/>
  <c r="D655"/>
  <c r="E655"/>
  <c r="F655"/>
  <c r="G655"/>
  <c r="B656"/>
  <c r="C656"/>
  <c r="D656"/>
  <c r="E656"/>
  <c r="F656"/>
  <c r="G656"/>
  <c r="B657"/>
  <c r="C657"/>
  <c r="D657"/>
  <c r="E657"/>
  <c r="F657"/>
  <c r="G657"/>
  <c r="B658"/>
  <c r="C658"/>
  <c r="D658"/>
  <c r="E658"/>
  <c r="F658"/>
  <c r="G658"/>
  <c r="B659"/>
  <c r="C659"/>
  <c r="D659"/>
  <c r="E659"/>
  <c r="F659"/>
  <c r="G659"/>
  <c r="B660"/>
  <c r="C660"/>
  <c r="D660"/>
  <c r="E660"/>
  <c r="F660"/>
  <c r="G660"/>
  <c r="B661"/>
  <c r="C661"/>
  <c r="D661"/>
  <c r="E661"/>
  <c r="F661"/>
  <c r="G661"/>
  <c r="B662"/>
  <c r="C662"/>
  <c r="D662"/>
  <c r="E662"/>
  <c r="F662"/>
  <c r="G662"/>
  <c r="B663"/>
  <c r="C663"/>
  <c r="D663"/>
  <c r="E663"/>
  <c r="F663"/>
  <c r="G663"/>
  <c r="B664"/>
  <c r="C664"/>
  <c r="D664"/>
  <c r="E664"/>
  <c r="F664"/>
  <c r="G664"/>
  <c r="B665"/>
  <c r="C665"/>
  <c r="D665"/>
  <c r="E665"/>
  <c r="F665"/>
  <c r="G665"/>
  <c r="B666"/>
  <c r="C666"/>
  <c r="D666"/>
  <c r="E666"/>
  <c r="F666"/>
  <c r="G666"/>
  <c r="B667"/>
  <c r="C667"/>
  <c r="D667"/>
  <c r="E667"/>
  <c r="F667"/>
  <c r="G667"/>
  <c r="B668"/>
  <c r="C668"/>
  <c r="D668"/>
  <c r="E668"/>
  <c r="F668"/>
  <c r="G668"/>
  <c r="B669"/>
  <c r="C669"/>
  <c r="D669"/>
  <c r="E669"/>
  <c r="F669"/>
  <c r="G669"/>
  <c r="B670"/>
  <c r="C670"/>
  <c r="D670"/>
  <c r="E670"/>
  <c r="F670"/>
  <c r="G670"/>
  <c r="B671"/>
  <c r="C671"/>
  <c r="D671"/>
  <c r="E671"/>
  <c r="F671"/>
  <c r="G671"/>
  <c r="O654"/>
  <c r="N654"/>
  <c r="M654"/>
  <c r="L654"/>
  <c r="K654"/>
  <c r="J654"/>
  <c r="I654"/>
  <c r="O653"/>
  <c r="N653"/>
  <c r="M653"/>
  <c r="L653"/>
  <c r="K653"/>
  <c r="J653"/>
  <c r="I653"/>
  <c r="O652"/>
  <c r="N652"/>
  <c r="M652"/>
  <c r="L652"/>
  <c r="K652"/>
  <c r="J652"/>
  <c r="I652"/>
  <c r="O651"/>
  <c r="N651"/>
  <c r="M651"/>
  <c r="L651"/>
  <c r="K651"/>
  <c r="J651"/>
  <c r="I651"/>
  <c r="O650"/>
  <c r="N650"/>
  <c r="M650"/>
  <c r="L650"/>
  <c r="K650"/>
  <c r="J650"/>
  <c r="I650"/>
  <c r="O649"/>
  <c r="N649"/>
  <c r="M649"/>
  <c r="L649"/>
  <c r="K649"/>
  <c r="J649"/>
  <c r="I649"/>
  <c r="O648"/>
  <c r="N648"/>
  <c r="M648"/>
  <c r="L648"/>
  <c r="K648"/>
  <c r="J648"/>
  <c r="I648"/>
  <c r="O647"/>
  <c r="N647"/>
  <c r="M647"/>
  <c r="L647"/>
  <c r="K647"/>
  <c r="J647"/>
  <c r="I647"/>
  <c r="O646"/>
  <c r="N646"/>
  <c r="M646"/>
  <c r="L646"/>
  <c r="K646"/>
  <c r="J646"/>
  <c r="I646"/>
  <c r="O645"/>
  <c r="N645"/>
  <c r="M645"/>
  <c r="L645"/>
  <c r="K645"/>
  <c r="J645"/>
  <c r="I645"/>
  <c r="O644"/>
  <c r="N644"/>
  <c r="M644"/>
  <c r="L644"/>
  <c r="K644"/>
  <c r="J644"/>
  <c r="I644"/>
  <c r="O643"/>
  <c r="N643"/>
  <c r="M643"/>
  <c r="L643"/>
  <c r="K643"/>
  <c r="J643"/>
  <c r="I643"/>
  <c r="O642"/>
  <c r="N642"/>
  <c r="M642"/>
  <c r="L642"/>
  <c r="K642"/>
  <c r="J642"/>
  <c r="I642"/>
  <c r="O641"/>
  <c r="N641"/>
  <c r="M641"/>
  <c r="L641"/>
  <c r="K641"/>
  <c r="J641"/>
  <c r="I641"/>
  <c r="O640"/>
  <c r="N640"/>
  <c r="M640"/>
  <c r="L640"/>
  <c r="K640"/>
  <c r="J640"/>
  <c r="I640"/>
  <c r="O639"/>
  <c r="N639"/>
  <c r="M639"/>
  <c r="L639"/>
  <c r="K639"/>
  <c r="J639"/>
  <c r="I639"/>
  <c r="O638"/>
  <c r="N638"/>
  <c r="M638"/>
  <c r="L638"/>
  <c r="K638"/>
  <c r="J638"/>
  <c r="I638"/>
  <c r="O637"/>
  <c r="N637"/>
  <c r="M637"/>
  <c r="L637"/>
  <c r="K637"/>
  <c r="J637"/>
  <c r="I637"/>
  <c r="O636"/>
  <c r="N636"/>
  <c r="M636"/>
  <c r="L636"/>
  <c r="K636"/>
  <c r="J636"/>
  <c r="I636"/>
  <c r="O635"/>
  <c r="N635"/>
  <c r="M635"/>
  <c r="L635"/>
  <c r="K635"/>
  <c r="J635"/>
  <c r="I635"/>
  <c r="O634"/>
  <c r="N634"/>
  <c r="M634"/>
  <c r="L634"/>
  <c r="K634"/>
  <c r="J634"/>
  <c r="I634"/>
  <c r="O633"/>
  <c r="N633"/>
  <c r="M633"/>
  <c r="L633"/>
  <c r="K633"/>
  <c r="J633"/>
  <c r="I633"/>
  <c r="O632"/>
  <c r="N632"/>
  <c r="M632"/>
  <c r="L632"/>
  <c r="K632"/>
  <c r="J632"/>
  <c r="I632"/>
  <c r="A623"/>
  <c r="B623"/>
  <c r="C623"/>
  <c r="D623"/>
  <c r="E623"/>
  <c r="F623"/>
  <c r="A624"/>
  <c r="B624"/>
  <c r="C624"/>
  <c r="D624"/>
  <c r="E624"/>
  <c r="F624"/>
  <c r="A625"/>
  <c r="B625"/>
  <c r="C625"/>
  <c r="D625"/>
  <c r="E625"/>
  <c r="F625"/>
  <c r="A626"/>
  <c r="B626"/>
  <c r="C626"/>
  <c r="D626"/>
  <c r="E626"/>
  <c r="F626"/>
  <c r="A627"/>
  <c r="B627"/>
  <c r="C627"/>
  <c r="D627"/>
  <c r="E627"/>
  <c r="F627"/>
  <c r="A628"/>
  <c r="B628"/>
  <c r="C628"/>
  <c r="D628"/>
  <c r="E628"/>
  <c r="F628"/>
  <c r="A629"/>
  <c r="B629"/>
  <c r="C629"/>
  <c r="D629"/>
  <c r="E629"/>
  <c r="F629"/>
  <c r="A630"/>
  <c r="B630"/>
  <c r="C630"/>
  <c r="D630"/>
  <c r="E630"/>
  <c r="F630"/>
  <c r="A631"/>
  <c r="B631"/>
  <c r="C631"/>
  <c r="D631"/>
  <c r="E631"/>
  <c r="F631"/>
  <c r="A632"/>
  <c r="B632"/>
  <c r="C632"/>
  <c r="D632"/>
  <c r="E632"/>
  <c r="F632"/>
  <c r="A633"/>
  <c r="B633"/>
  <c r="C633"/>
  <c r="D633"/>
  <c r="E633"/>
  <c r="F633"/>
  <c r="A634"/>
  <c r="B634"/>
  <c r="C634"/>
  <c r="D634"/>
  <c r="E634"/>
  <c r="F634"/>
  <c r="A635"/>
  <c r="B635"/>
  <c r="C635"/>
  <c r="D635"/>
  <c r="E635"/>
  <c r="F635"/>
  <c r="A636"/>
  <c r="B636"/>
  <c r="C636"/>
  <c r="D636"/>
  <c r="E636"/>
  <c r="F636"/>
  <c r="A637"/>
  <c r="B637"/>
  <c r="C637"/>
  <c r="D637"/>
  <c r="E637"/>
  <c r="F637"/>
  <c r="A638"/>
  <c r="B638"/>
  <c r="C638"/>
  <c r="D638"/>
  <c r="E638"/>
  <c r="F638"/>
  <c r="A639"/>
  <c r="B639"/>
  <c r="C639"/>
  <c r="D639"/>
  <c r="E639"/>
  <c r="F639"/>
  <c r="A640"/>
  <c r="B640"/>
  <c r="C640"/>
  <c r="D640"/>
  <c r="E640"/>
  <c r="F640"/>
  <c r="A641"/>
  <c r="B641"/>
  <c r="C641"/>
  <c r="D641"/>
  <c r="E641"/>
  <c r="F641"/>
  <c r="H604"/>
  <c r="I604"/>
  <c r="J604"/>
  <c r="K604"/>
  <c r="L604"/>
  <c r="M604"/>
  <c r="N604"/>
  <c r="O604"/>
  <c r="H605"/>
  <c r="I605"/>
  <c r="J605"/>
  <c r="K605"/>
  <c r="L605"/>
  <c r="M605"/>
  <c r="N605"/>
  <c r="O605"/>
  <c r="H606"/>
  <c r="I606"/>
  <c r="J606"/>
  <c r="K606"/>
  <c r="L606"/>
  <c r="M606"/>
  <c r="N606"/>
  <c r="O606"/>
  <c r="H607"/>
  <c r="I607"/>
  <c r="J607"/>
  <c r="K607"/>
  <c r="L607"/>
  <c r="M607"/>
  <c r="N607"/>
  <c r="O607"/>
  <c r="H608"/>
  <c r="I608"/>
  <c r="J608"/>
  <c r="K608"/>
  <c r="L608"/>
  <c r="M608"/>
  <c r="N608"/>
  <c r="O608"/>
  <c r="H609"/>
  <c r="I609"/>
  <c r="J609"/>
  <c r="K609"/>
  <c r="L609"/>
  <c r="M609"/>
  <c r="N609"/>
  <c r="O609"/>
  <c r="H610"/>
  <c r="I610"/>
  <c r="J610"/>
  <c r="K610"/>
  <c r="L610"/>
  <c r="M610"/>
  <c r="N610"/>
  <c r="O610"/>
  <c r="H611"/>
  <c r="I611"/>
  <c r="J611"/>
  <c r="K611"/>
  <c r="L611"/>
  <c r="M611"/>
  <c r="N611"/>
  <c r="O611"/>
  <c r="H612"/>
  <c r="I612"/>
  <c r="J612"/>
  <c r="K612"/>
  <c r="L612"/>
  <c r="M612"/>
  <c r="N612"/>
  <c r="O612"/>
  <c r="H613"/>
  <c r="I613"/>
  <c r="J613"/>
  <c r="K613"/>
  <c r="L613"/>
  <c r="M613"/>
  <c r="N613"/>
  <c r="O613"/>
  <c r="H614"/>
  <c r="I614"/>
  <c r="J614"/>
  <c r="K614"/>
  <c r="L614"/>
  <c r="M614"/>
  <c r="N614"/>
  <c r="O614"/>
  <c r="H615"/>
  <c r="I615"/>
  <c r="J615"/>
  <c r="K615"/>
  <c r="L615"/>
  <c r="M615"/>
  <c r="N615"/>
  <c r="O615"/>
  <c r="H616"/>
  <c r="I616"/>
  <c r="J616"/>
  <c r="K616"/>
  <c r="L616"/>
  <c r="M616"/>
  <c r="N616"/>
  <c r="O616"/>
  <c r="H617"/>
  <c r="I617"/>
  <c r="J617"/>
  <c r="K617"/>
  <c r="L617"/>
  <c r="M617"/>
  <c r="N617"/>
  <c r="O617"/>
  <c r="H618"/>
  <c r="I618"/>
  <c r="J618"/>
  <c r="K618"/>
  <c r="L618"/>
  <c r="M618"/>
  <c r="N618"/>
  <c r="O618"/>
  <c r="H619"/>
  <c r="I619"/>
  <c r="J619"/>
  <c r="K619"/>
  <c r="L619"/>
  <c r="M619"/>
  <c r="N619"/>
  <c r="O619"/>
  <c r="H620"/>
  <c r="I620"/>
  <c r="J620"/>
  <c r="K620"/>
  <c r="L620"/>
  <c r="M620"/>
  <c r="N620"/>
  <c r="O620"/>
  <c r="H621"/>
  <c r="I621"/>
  <c r="J621"/>
  <c r="K621"/>
  <c r="L621"/>
  <c r="M621"/>
  <c r="N621"/>
  <c r="O621"/>
  <c r="H622"/>
  <c r="I622"/>
  <c r="J622"/>
  <c r="K622"/>
  <c r="L622"/>
  <c r="M622"/>
  <c r="N622"/>
  <c r="O622"/>
  <c r="E592"/>
  <c r="E593"/>
  <c r="E594"/>
  <c r="E595"/>
  <c r="E596"/>
  <c r="E597"/>
  <c r="E591"/>
  <c r="B592"/>
  <c r="B593"/>
  <c r="B594"/>
  <c r="B595"/>
  <c r="B596"/>
  <c r="B597"/>
  <c r="B598"/>
  <c r="B591"/>
  <c r="B577"/>
  <c r="B578"/>
  <c r="B579"/>
  <c r="B580"/>
  <c r="B581"/>
  <c r="B582"/>
  <c r="B583"/>
  <c r="B584"/>
  <c r="B585"/>
  <c r="B586"/>
  <c r="E562"/>
  <c r="E563"/>
  <c r="E564"/>
  <c r="E565"/>
  <c r="E566"/>
  <c r="E567"/>
  <c r="E568"/>
  <c r="E569"/>
  <c r="E561"/>
  <c r="D562"/>
  <c r="D563"/>
  <c r="D564"/>
  <c r="D565"/>
  <c r="D566"/>
  <c r="D567"/>
  <c r="D568"/>
  <c r="D569"/>
  <c r="D561"/>
  <c r="F415"/>
  <c r="F416"/>
  <c r="N416" s="1"/>
  <c r="F417"/>
  <c r="M417" s="1"/>
  <c r="F418"/>
  <c r="M418" s="1"/>
  <c r="F419"/>
  <c r="N419" s="1"/>
  <c r="F420"/>
  <c r="N420" s="1"/>
  <c r="F421"/>
  <c r="M421" s="1"/>
  <c r="F422"/>
  <c r="M422" s="1"/>
  <c r="F423"/>
  <c r="N423" s="1"/>
  <c r="F424"/>
  <c r="N424" s="1"/>
  <c r="F425"/>
  <c r="M425" s="1"/>
  <c r="F426"/>
  <c r="M426" s="1"/>
  <c r="F427"/>
  <c r="N427" s="1"/>
  <c r="F428"/>
  <c r="N428" s="1"/>
  <c r="F429"/>
  <c r="M429" s="1"/>
  <c r="F430"/>
  <c r="M430" s="1"/>
  <c r="F431"/>
  <c r="N431" s="1"/>
  <c r="F432"/>
  <c r="N432" s="1"/>
  <c r="F433"/>
  <c r="M433" s="1"/>
  <c r="F434"/>
  <c r="M434" s="1"/>
  <c r="F435"/>
  <c r="N435" s="1"/>
  <c r="F436"/>
  <c r="N436" s="1"/>
  <c r="F437"/>
  <c r="M437" s="1"/>
  <c r="F438"/>
  <c r="M438" s="1"/>
  <c r="F439"/>
  <c r="N439" s="1"/>
  <c r="F440"/>
  <c r="N440" s="1"/>
  <c r="F441"/>
  <c r="M441" s="1"/>
  <c r="F442"/>
  <c r="M442" s="1"/>
  <c r="F443"/>
  <c r="N443" s="1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16"/>
  <c r="K415"/>
  <c r="K414"/>
  <c r="F414"/>
  <c r="N414" s="1"/>
  <c r="H390"/>
  <c r="H391"/>
  <c r="H392"/>
  <c r="H393"/>
  <c r="H394"/>
  <c r="H395"/>
  <c r="H396"/>
  <c r="H397"/>
  <c r="H398"/>
  <c r="H399"/>
  <c r="H400"/>
  <c r="H401"/>
  <c r="H402"/>
  <c r="H403"/>
  <c r="H389"/>
  <c r="F390"/>
  <c r="F391"/>
  <c r="F392"/>
  <c r="F393"/>
  <c r="F394"/>
  <c r="F395"/>
  <c r="F396"/>
  <c r="F397"/>
  <c r="F398"/>
  <c r="F399"/>
  <c r="F400"/>
  <c r="F401"/>
  <c r="F402"/>
  <c r="F403"/>
  <c r="I380"/>
  <c r="I379"/>
  <c r="I378"/>
  <c r="I377"/>
  <c r="C366"/>
  <c r="D366"/>
  <c r="E366"/>
  <c r="F366"/>
  <c r="G366"/>
  <c r="H366"/>
  <c r="I366"/>
  <c r="K366"/>
  <c r="L366"/>
  <c r="G369"/>
  <c r="B366"/>
  <c r="K355" a="1"/>
  <c r="K355" s="1"/>
  <c r="G258"/>
  <c r="F273"/>
  <c r="J292"/>
  <c r="K307"/>
  <c r="I315"/>
  <c r="I317" s="1"/>
  <c r="H315"/>
  <c r="H317" s="1"/>
  <c r="G315"/>
  <c r="K308"/>
  <c r="L278"/>
  <c r="L279"/>
  <c r="L280"/>
  <c r="L281"/>
  <c r="L282"/>
  <c r="L283"/>
  <c r="L284"/>
  <c r="L285"/>
  <c r="L286"/>
  <c r="L287"/>
  <c r="L277"/>
  <c r="H258"/>
  <c r="P266"/>
  <c r="F274"/>
  <c r="F275"/>
  <c r="F276"/>
  <c r="F277"/>
  <c r="F278"/>
  <c r="F279"/>
  <c r="F280"/>
  <c r="F281"/>
  <c r="F282"/>
  <c r="F283"/>
  <c r="F284"/>
  <c r="F285"/>
  <c r="F286"/>
  <c r="F287"/>
  <c r="E252"/>
  <c r="F252" s="1"/>
  <c r="E248"/>
  <c r="F248" s="1"/>
  <c r="E249"/>
  <c r="E250"/>
  <c r="F250" s="1"/>
  <c r="E251"/>
  <c r="F251" s="1"/>
  <c r="E247"/>
  <c r="F247" s="1"/>
  <c r="F249"/>
  <c r="O227"/>
  <c r="P227" s="1"/>
  <c r="O228"/>
  <c r="P228" s="1"/>
  <c r="O229"/>
  <c r="O230"/>
  <c r="O231"/>
  <c r="O232"/>
  <c r="O233"/>
  <c r="O234"/>
  <c r="O235"/>
  <c r="O236"/>
  <c r="O237"/>
  <c r="O238"/>
  <c r="O239"/>
  <c r="O240"/>
  <c r="O226"/>
  <c r="P226" s="1"/>
  <c r="D233"/>
  <c r="D232"/>
  <c r="D231"/>
  <c r="D230"/>
  <c r="D229"/>
  <c r="D228"/>
  <c r="D227"/>
  <c r="D226"/>
  <c r="D224"/>
  <c r="C233"/>
  <c r="C232"/>
  <c r="C231"/>
  <c r="C230"/>
  <c r="C229"/>
  <c r="C227"/>
  <c r="C226"/>
  <c r="C225"/>
  <c r="D225"/>
  <c r="C228"/>
  <c r="C224"/>
  <c r="O202"/>
  <c r="O203"/>
  <c r="O204"/>
  <c r="O205"/>
  <c r="O206"/>
  <c r="O201"/>
  <c r="M171"/>
  <c r="M172"/>
  <c r="M173"/>
  <c r="M174"/>
  <c r="M175"/>
  <c r="M176"/>
  <c r="M170"/>
  <c r="Q135"/>
  <c r="Q130"/>
  <c r="O120"/>
  <c r="P120" s="1"/>
  <c r="P126"/>
  <c r="P125"/>
  <c r="P124"/>
  <c r="Q96"/>
  <c r="Q99"/>
  <c r="Q98"/>
  <c r="Q97"/>
  <c r="N92"/>
  <c r="N85"/>
  <c r="O70"/>
  <c r="O71"/>
  <c r="O72"/>
  <c r="O73"/>
  <c r="O74"/>
  <c r="O75"/>
  <c r="O76"/>
  <c r="O77"/>
  <c r="O78"/>
  <c r="O69"/>
  <c r="E70"/>
  <c r="H79" s="1"/>
  <c r="E71"/>
  <c r="H80" s="1"/>
  <c r="E72"/>
  <c r="H81" s="1"/>
  <c r="E73"/>
  <c r="H82" s="1"/>
  <c r="E74"/>
  <c r="H83" s="1"/>
  <c r="E75"/>
  <c r="H84" s="1"/>
  <c r="E76"/>
  <c r="H85" s="1"/>
  <c r="E77"/>
  <c r="H86" s="1"/>
  <c r="E78"/>
  <c r="H87" s="1"/>
  <c r="E79"/>
  <c r="H88" s="1"/>
  <c r="E80"/>
  <c r="H89" s="1"/>
  <c r="E69"/>
  <c r="H78" s="1"/>
  <c r="R54"/>
  <c r="R55"/>
  <c r="R56"/>
  <c r="R57"/>
  <c r="R58"/>
  <c r="R59"/>
  <c r="R60"/>
  <c r="R61"/>
  <c r="R62"/>
  <c r="R53"/>
  <c r="E53"/>
  <c r="F53"/>
  <c r="F54"/>
  <c r="F55"/>
  <c r="F56"/>
  <c r="F57"/>
  <c r="F58"/>
  <c r="F59"/>
  <c r="E54"/>
  <c r="E55"/>
  <c r="E56"/>
  <c r="E57"/>
  <c r="E58"/>
  <c r="E59"/>
  <c r="F61"/>
  <c r="F62"/>
  <c r="E61"/>
  <c r="E62"/>
  <c r="F60"/>
  <c r="E60"/>
  <c r="S31"/>
  <c r="M27"/>
  <c r="R28"/>
  <c r="R29"/>
  <c r="R30"/>
  <c r="R31"/>
  <c r="R27"/>
  <c r="S29"/>
  <c r="S30"/>
  <c r="S27"/>
  <c r="M28"/>
  <c r="M29"/>
  <c r="M30"/>
  <c r="M31"/>
  <c r="Q31"/>
  <c r="Q28"/>
  <c r="Q29"/>
  <c r="Q30"/>
  <c r="Q27"/>
  <c r="P28"/>
  <c r="P29"/>
  <c r="P30"/>
  <c r="P31"/>
  <c r="P27"/>
  <c r="I28"/>
  <c r="O28" s="1"/>
  <c r="I29"/>
  <c r="O29" s="1"/>
  <c r="I30"/>
  <c r="O30" s="1"/>
  <c r="I31"/>
  <c r="O31" s="1"/>
  <c r="I27"/>
  <c r="K27" s="1"/>
  <c r="C12"/>
  <c r="U18"/>
  <c r="U17"/>
  <c r="U16"/>
  <c r="U15"/>
  <c r="U14"/>
  <c r="U13"/>
  <c r="Q14"/>
  <c r="Q15"/>
  <c r="Q16"/>
  <c r="Q17"/>
  <c r="Q18"/>
  <c r="Q13"/>
  <c r="K14"/>
  <c r="L14" s="1"/>
  <c r="K15"/>
  <c r="L15" s="1"/>
  <c r="K16"/>
  <c r="L16" s="1"/>
  <c r="K17"/>
  <c r="L17" s="1"/>
  <c r="K18"/>
  <c r="L18" s="1"/>
  <c r="K13"/>
  <c r="L13" s="1"/>
  <c r="F18"/>
  <c r="F17"/>
  <c r="F16"/>
  <c r="F15"/>
  <c r="F14"/>
  <c r="F13"/>
  <c r="C18"/>
  <c r="C17"/>
  <c r="C16"/>
  <c r="C15"/>
  <c r="C14"/>
  <c r="C13"/>
  <c r="R8"/>
  <c r="R7"/>
  <c r="R6"/>
  <c r="R5"/>
  <c r="R4"/>
  <c r="R3"/>
  <c r="C3"/>
  <c r="C4"/>
  <c r="C5"/>
  <c r="C6"/>
  <c r="C7"/>
  <c r="G3"/>
  <c r="G4"/>
  <c r="G5"/>
  <c r="G6"/>
  <c r="G7"/>
  <c r="M3"/>
  <c r="M4"/>
  <c r="M5"/>
  <c r="M6"/>
  <c r="B817" l="1"/>
  <c r="K292"/>
  <c r="M420"/>
  <c r="M436"/>
  <c r="L416"/>
  <c r="L440"/>
  <c r="L436"/>
  <c r="L432"/>
  <c r="L428"/>
  <c r="L424"/>
  <c r="L420"/>
  <c r="M428"/>
  <c r="L443"/>
  <c r="L439"/>
  <c r="L435"/>
  <c r="L431"/>
  <c r="L427"/>
  <c r="L423"/>
  <c r="L419"/>
  <c r="T29"/>
  <c r="L415"/>
  <c r="T30"/>
  <c r="T31"/>
  <c r="L441"/>
  <c r="L437"/>
  <c r="L433"/>
  <c r="L429"/>
  <c r="L425"/>
  <c r="L421"/>
  <c r="L417"/>
  <c r="M440"/>
  <c r="M432"/>
  <c r="O432" s="1"/>
  <c r="M424"/>
  <c r="M416"/>
  <c r="T27"/>
  <c r="T28"/>
  <c r="U710"/>
  <c r="T709"/>
  <c r="S708"/>
  <c r="U703"/>
  <c r="S711"/>
  <c r="U709"/>
  <c r="T708"/>
  <c r="T711"/>
  <c r="S710"/>
  <c r="U708"/>
  <c r="U711"/>
  <c r="T710"/>
  <c r="S709"/>
  <c r="T695"/>
  <c r="S704"/>
  <c r="U702"/>
  <c r="T701"/>
  <c r="S694"/>
  <c r="S701"/>
  <c r="U696"/>
  <c r="T704"/>
  <c r="S703"/>
  <c r="U701"/>
  <c r="T702"/>
  <c r="R708"/>
  <c r="U704"/>
  <c r="T703"/>
  <c r="S702"/>
  <c r="Q711"/>
  <c r="S697"/>
  <c r="U695"/>
  <c r="T694"/>
  <c r="T697"/>
  <c r="S696"/>
  <c r="U694"/>
  <c r="U697"/>
  <c r="T696"/>
  <c r="S695"/>
  <c r="R709"/>
  <c r="R710"/>
  <c r="R711"/>
  <c r="R701"/>
  <c r="R702"/>
  <c r="R703"/>
  <c r="R704"/>
  <c r="Q702"/>
  <c r="R694"/>
  <c r="O694"/>
  <c r="Q703"/>
  <c r="Q695"/>
  <c r="R695"/>
  <c r="Q710"/>
  <c r="Q694"/>
  <c r="N704"/>
  <c r="Q706"/>
  <c r="Q698"/>
  <c r="R696"/>
  <c r="J699"/>
  <c r="Q707"/>
  <c r="Q699"/>
  <c r="R697"/>
  <c r="O697"/>
  <c r="Q708"/>
  <c r="Q704"/>
  <c r="Q700"/>
  <c r="Q696"/>
  <c r="O698"/>
  <c r="Q709"/>
  <c r="Q705"/>
  <c r="Q701"/>
  <c r="Q697"/>
  <c r="O699"/>
  <c r="O695"/>
  <c r="N700"/>
  <c r="O696"/>
  <c r="N705"/>
  <c r="N701"/>
  <c r="M706"/>
  <c r="N702"/>
  <c r="M710"/>
  <c r="N703"/>
  <c r="J694"/>
  <c r="M707"/>
  <c r="J695"/>
  <c r="M708"/>
  <c r="J698"/>
  <c r="M709"/>
  <c r="J696"/>
  <c r="J697"/>
  <c r="K704"/>
  <c r="K705"/>
  <c r="K701"/>
  <c r="K700"/>
  <c r="L706"/>
  <c r="K702"/>
  <c r="L710"/>
  <c r="K703"/>
  <c r="L707"/>
  <c r="L708"/>
  <c r="L709"/>
  <c r="H699"/>
  <c r="I700"/>
  <c r="I702"/>
  <c r="I704"/>
  <c r="H697"/>
  <c r="I705"/>
  <c r="I701"/>
  <c r="H698"/>
  <c r="I703"/>
  <c r="G696"/>
  <c r="G695"/>
  <c r="F697"/>
  <c r="H707"/>
  <c r="F699"/>
  <c r="F698"/>
  <c r="H706"/>
  <c r="H708"/>
  <c r="G709"/>
  <c r="G710"/>
  <c r="F706"/>
  <c r="F707"/>
  <c r="F708"/>
  <c r="E700"/>
  <c r="E705"/>
  <c r="E701"/>
  <c r="C710"/>
  <c r="E702"/>
  <c r="E704"/>
  <c r="D710"/>
  <c r="E703"/>
  <c r="B710"/>
  <c r="B702"/>
  <c r="B694"/>
  <c r="B704"/>
  <c r="B696"/>
  <c r="B706"/>
  <c r="B698"/>
  <c r="B708"/>
  <c r="B700"/>
  <c r="B707"/>
  <c r="B703"/>
  <c r="B699"/>
  <c r="B695"/>
  <c r="B709"/>
  <c r="B705"/>
  <c r="B701"/>
  <c r="B697"/>
  <c r="D684"/>
  <c r="C684"/>
  <c r="E686"/>
  <c r="E682"/>
  <c r="E684"/>
  <c r="E683"/>
  <c r="E685"/>
  <c r="B686"/>
  <c r="B682"/>
  <c r="B683"/>
  <c r="B684"/>
  <c r="L442"/>
  <c r="L438"/>
  <c r="L434"/>
  <c r="L430"/>
  <c r="L426"/>
  <c r="L422"/>
  <c r="L418"/>
  <c r="M443"/>
  <c r="M439"/>
  <c r="M435"/>
  <c r="M431"/>
  <c r="M427"/>
  <c r="M423"/>
  <c r="M419"/>
  <c r="M415"/>
  <c r="N441"/>
  <c r="N437"/>
  <c r="N433"/>
  <c r="N429"/>
  <c r="N425"/>
  <c r="N421"/>
  <c r="N417"/>
  <c r="O209"/>
  <c r="M414"/>
  <c r="N442"/>
  <c r="N438"/>
  <c r="N434"/>
  <c r="N430"/>
  <c r="N426"/>
  <c r="N422"/>
  <c r="N418"/>
  <c r="L414"/>
  <c r="O414" s="1"/>
  <c r="N415"/>
  <c r="K31"/>
  <c r="K28"/>
  <c r="K29"/>
  <c r="K30"/>
  <c r="O27"/>
  <c r="O425" l="1"/>
  <c r="O441"/>
  <c r="O420"/>
  <c r="O431"/>
  <c r="O427"/>
  <c r="O443"/>
  <c r="O416"/>
  <c r="O419"/>
  <c r="O435"/>
  <c r="O423"/>
  <c r="O439"/>
  <c r="O440"/>
  <c r="O428"/>
  <c r="O433"/>
  <c r="O436"/>
  <c r="O429"/>
  <c r="O417"/>
  <c r="O424"/>
  <c r="O415"/>
  <c r="O421"/>
  <c r="O437"/>
  <c r="O426"/>
  <c r="O422"/>
  <c r="O438"/>
  <c r="O418"/>
  <c r="O434"/>
  <c r="O430"/>
  <c r="O442"/>
</calcChain>
</file>

<file path=xl/sharedStrings.xml><?xml version="1.0" encoding="utf-8"?>
<sst xmlns="http://schemas.openxmlformats.org/spreadsheetml/2006/main" count="2542" uniqueCount="985">
  <si>
    <t>Apple</t>
  </si>
  <si>
    <t>Banana</t>
  </si>
  <si>
    <t>Result</t>
  </si>
  <si>
    <t>sum</t>
  </si>
  <si>
    <t>Subtraction</t>
  </si>
  <si>
    <t>Orange</t>
  </si>
  <si>
    <t>Papaya</t>
  </si>
  <si>
    <t>Quntity</t>
  </si>
  <si>
    <t>Price</t>
  </si>
  <si>
    <t>Fruit's</t>
  </si>
  <si>
    <t>Maltiply</t>
  </si>
  <si>
    <t>Resut</t>
  </si>
  <si>
    <t>Money</t>
  </si>
  <si>
    <t>Divide</t>
  </si>
  <si>
    <t>People</t>
  </si>
  <si>
    <t>Raj</t>
  </si>
  <si>
    <t>Ram</t>
  </si>
  <si>
    <t>Rakesh</t>
  </si>
  <si>
    <t>Vikash</t>
  </si>
  <si>
    <t>Parveen</t>
  </si>
  <si>
    <t>Naveen</t>
  </si>
  <si>
    <t>Percentage</t>
  </si>
  <si>
    <t>A</t>
  </si>
  <si>
    <t>B</t>
  </si>
  <si>
    <t>Calculate PF</t>
  </si>
  <si>
    <t>Basic</t>
  </si>
  <si>
    <t>DA</t>
  </si>
  <si>
    <t>PF</t>
  </si>
  <si>
    <t>Net Salary</t>
  </si>
  <si>
    <t>Calculate Prpfit</t>
  </si>
  <si>
    <t>Sale</t>
  </si>
  <si>
    <t>Purchase</t>
  </si>
  <si>
    <t>Expenes</t>
  </si>
  <si>
    <t>Prpfit</t>
  </si>
  <si>
    <t>Devision</t>
  </si>
  <si>
    <t>Sr.no</t>
  </si>
  <si>
    <t>Name</t>
  </si>
  <si>
    <t>Hindi</t>
  </si>
  <si>
    <t>Maths</t>
  </si>
  <si>
    <t>Scince</t>
  </si>
  <si>
    <t>So.scince</t>
  </si>
  <si>
    <t>Economic</t>
  </si>
  <si>
    <t>Total</t>
  </si>
  <si>
    <t>Fail/Pass</t>
  </si>
  <si>
    <t>Grade</t>
  </si>
  <si>
    <t>average</t>
  </si>
  <si>
    <t>Min</t>
  </si>
  <si>
    <t>Max</t>
  </si>
  <si>
    <t>Count no</t>
  </si>
  <si>
    <t>Count A</t>
  </si>
  <si>
    <t>Love</t>
  </si>
  <si>
    <t>Tushar</t>
  </si>
  <si>
    <t>Bhawna</t>
  </si>
  <si>
    <t>V laxmi</t>
  </si>
  <si>
    <t xml:space="preserve">Sunita </t>
  </si>
  <si>
    <r>
      <rPr>
        <sz val="72"/>
        <color rgb="FF00B050"/>
        <rFont val="Calibri"/>
        <family val="2"/>
        <scheme val="minor"/>
      </rPr>
      <t>MARK</t>
    </r>
    <r>
      <rPr>
        <sz val="11"/>
        <color rgb="FF00B050"/>
        <rFont val="Calibri"/>
        <family val="2"/>
        <scheme val="minor"/>
      </rPr>
      <t xml:space="preserve"> </t>
    </r>
    <r>
      <rPr>
        <sz val="72"/>
        <color rgb="FF00B050"/>
        <rFont val="Calibri"/>
        <family val="2"/>
        <scheme val="minor"/>
      </rPr>
      <t>SHEET</t>
    </r>
  </si>
  <si>
    <t>S.no</t>
  </si>
  <si>
    <t>Customer</t>
  </si>
  <si>
    <t>Married/Unmarried</t>
  </si>
  <si>
    <t>Children</t>
  </si>
  <si>
    <t>Education</t>
  </si>
  <si>
    <t>Occupaion</t>
  </si>
  <si>
    <t>Home Owner</t>
  </si>
  <si>
    <t>Unmarried</t>
  </si>
  <si>
    <t>Married</t>
  </si>
  <si>
    <t>Rinky</t>
  </si>
  <si>
    <t>Minky</t>
  </si>
  <si>
    <t>Pinky</t>
  </si>
  <si>
    <t>Chinky</t>
  </si>
  <si>
    <t>Dinky</t>
  </si>
  <si>
    <t>Ramu</t>
  </si>
  <si>
    <t>Raju</t>
  </si>
  <si>
    <t>Monu</t>
  </si>
  <si>
    <t>Sonu</t>
  </si>
  <si>
    <t>Tinky</t>
  </si>
  <si>
    <t xml:space="preserve">pgdca </t>
  </si>
  <si>
    <t>m.a</t>
  </si>
  <si>
    <t xml:space="preserve">b.a </t>
  </si>
  <si>
    <t>m.tech</t>
  </si>
  <si>
    <t>b.tech</t>
  </si>
  <si>
    <t>b.com</t>
  </si>
  <si>
    <t>mbbs</t>
  </si>
  <si>
    <t>dca</t>
  </si>
  <si>
    <t>Doctor</t>
  </si>
  <si>
    <t>Maneger</t>
  </si>
  <si>
    <t>Employee</t>
  </si>
  <si>
    <t>Clark</t>
  </si>
  <si>
    <t>Date</t>
  </si>
  <si>
    <t>Month</t>
  </si>
  <si>
    <t>Year</t>
  </si>
  <si>
    <t>Date of birth</t>
  </si>
  <si>
    <t>Train Type</t>
  </si>
  <si>
    <t>Amount</t>
  </si>
  <si>
    <t>Cash</t>
  </si>
  <si>
    <t>Online</t>
  </si>
  <si>
    <t>Sum IF</t>
  </si>
  <si>
    <t>Coad</t>
  </si>
  <si>
    <t>City</t>
  </si>
  <si>
    <t>city</t>
  </si>
  <si>
    <t>Raipur</t>
  </si>
  <si>
    <t>Durg</t>
  </si>
  <si>
    <t>Bastar</t>
  </si>
  <si>
    <t>Kondagao</t>
  </si>
  <si>
    <t>Rajnandgao</t>
  </si>
  <si>
    <t>Korba</t>
  </si>
  <si>
    <t>Bilaspur</t>
  </si>
  <si>
    <t>Sarguja</t>
  </si>
  <si>
    <t>Surajpur</t>
  </si>
  <si>
    <t>Mahasamund</t>
  </si>
  <si>
    <t>No.</t>
  </si>
  <si>
    <t>Choose</t>
  </si>
  <si>
    <t>Old Date</t>
  </si>
  <si>
    <t>New Date</t>
  </si>
  <si>
    <t>Days between</t>
  </si>
  <si>
    <t>DAYS Between</t>
  </si>
  <si>
    <t>Countblank</t>
  </si>
  <si>
    <t>PRODUCT</t>
  </si>
  <si>
    <t>ITEMS</t>
  </si>
  <si>
    <t>QUANTITY</t>
  </si>
  <si>
    <t>RATE</t>
  </si>
  <si>
    <t>SALE</t>
  </si>
  <si>
    <t>NIKE</t>
  </si>
  <si>
    <t>PUMA</t>
  </si>
  <si>
    <t>ADDIDAS</t>
  </si>
  <si>
    <t>ZARA</t>
  </si>
  <si>
    <t>WOODLAND</t>
  </si>
  <si>
    <t>CAMPUS</t>
  </si>
  <si>
    <t>SHOES</t>
  </si>
  <si>
    <t>BAG</t>
  </si>
  <si>
    <t>JACKET</t>
  </si>
  <si>
    <t>POCKET</t>
  </si>
  <si>
    <t>T SHIRT</t>
  </si>
  <si>
    <t>NAME</t>
  </si>
  <si>
    <t>PRICE</t>
  </si>
  <si>
    <t>QTY</t>
  </si>
  <si>
    <t>AMOUNT</t>
  </si>
  <si>
    <t>D-COUNT &amp; D-COUNTA</t>
  </si>
  <si>
    <t>SUMIFS</t>
  </si>
  <si>
    <t xml:space="preserve"> </t>
  </si>
  <si>
    <t>DCOUNT</t>
  </si>
  <si>
    <t>DCOUNTA</t>
  </si>
  <si>
    <t>&gt;=3</t>
  </si>
  <si>
    <t>MALE</t>
  </si>
  <si>
    <t>FEMALE</t>
  </si>
  <si>
    <t>BOOKED</t>
  </si>
  <si>
    <t>PENDING</t>
  </si>
  <si>
    <t xml:space="preserve"> SEMINAR</t>
  </si>
  <si>
    <t>Formula</t>
  </si>
  <si>
    <t>Months</t>
  </si>
  <si>
    <t>product</t>
  </si>
  <si>
    <t>jan</t>
  </si>
  <si>
    <t>feb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</si>
  <si>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</si>
  <si>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</si>
  <si>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</si>
  <si>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</si>
  <si>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</si>
  <si>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</si>
  <si>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</si>
  <si>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</si>
  <si>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</si>
  <si>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</si>
  <si>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sandeep</t>
  </si>
  <si>
    <t>sudhir</t>
  </si>
  <si>
    <t>ashish</t>
  </si>
  <si>
    <t>bpl</t>
  </si>
  <si>
    <t>sony</t>
  </si>
  <si>
    <t>onida</t>
  </si>
  <si>
    <t>total pcs sale</t>
  </si>
  <si>
    <t>averge</t>
  </si>
  <si>
    <t>name</t>
  </si>
  <si>
    <t>averageif</t>
  </si>
  <si>
    <t>english</t>
  </si>
  <si>
    <t>averageifs</t>
  </si>
  <si>
    <t>product name</t>
  </si>
  <si>
    <t>sale price</t>
  </si>
  <si>
    <t>LAPTOP</t>
  </si>
  <si>
    <t>SAMP</t>
  </si>
  <si>
    <t>RAM</t>
  </si>
  <si>
    <t>CPU</t>
  </si>
  <si>
    <t>MOTHERBOARD</t>
  </si>
  <si>
    <t>MONITER</t>
  </si>
  <si>
    <t>SMPS</t>
  </si>
  <si>
    <t>COUNTIF</t>
  </si>
  <si>
    <t>averageA</t>
  </si>
  <si>
    <t>Principal</t>
  </si>
  <si>
    <t>Rate</t>
  </si>
  <si>
    <t>Time</t>
  </si>
  <si>
    <t>Simple Intrsert</t>
  </si>
  <si>
    <t>Mishradhan</t>
  </si>
  <si>
    <t>MISHRDHAN</t>
  </si>
  <si>
    <t>CANDITIONAL FORMETING</t>
  </si>
  <si>
    <t>SALE EXECUTIVE</t>
  </si>
  <si>
    <t>PRIYA</t>
  </si>
  <si>
    <t>AARTI</t>
  </si>
  <si>
    <t>KHUSI</t>
  </si>
  <si>
    <t>ANJU</t>
  </si>
  <si>
    <t>CONDITIONAL FORMETING</t>
  </si>
  <si>
    <t>AMUNT</t>
  </si>
  <si>
    <t xml:space="preserve">SONA </t>
  </si>
  <si>
    <t>MONA</t>
  </si>
  <si>
    <t>HIRA</t>
  </si>
  <si>
    <t>MEERA</t>
  </si>
  <si>
    <t>SOHAN</t>
  </si>
  <si>
    <t>NEHA</t>
  </si>
  <si>
    <t>MOBILE</t>
  </si>
  <si>
    <t>COMPUTER</t>
  </si>
  <si>
    <t>LED</t>
  </si>
  <si>
    <t>GOVT. MATRI SADAN HIGER SECOUNDRY SCHOOL RAIPUR, (C.G)</t>
  </si>
  <si>
    <t>MACRH 2023</t>
  </si>
  <si>
    <t>CERTIFICATE-CUM-MARKSHEET</t>
  </si>
  <si>
    <t>CENTRAL NO.</t>
  </si>
  <si>
    <t>SCHOOL NO.</t>
  </si>
  <si>
    <t>REGISTRATION ENROLLMENT NO.</t>
  </si>
  <si>
    <t>A19/181060</t>
  </si>
  <si>
    <t>REGULER/PRIVATE</t>
  </si>
  <si>
    <t>REGULER</t>
  </si>
  <si>
    <t>ROLL NUMBER</t>
  </si>
  <si>
    <t>SHR/SMT/KUM.                                    LOVE DHRUW</t>
  </si>
  <si>
    <t>FATHER'S NAME IS SHRI                   KALYAN DHRUW</t>
  </si>
  <si>
    <t>MOTHER'S NAME IS SMT                  LAXMI DHRUW</t>
  </si>
  <si>
    <t>AND DATE OF BIRTH IS                                                                     16.08.2006 SIXTEENTH AUGUST-TWO THOUSND SIX</t>
  </si>
  <si>
    <t>HAS APPEARED IN THE HIGH SCHOOL CERTIFICATE EXMINATION  FROM</t>
  </si>
  <si>
    <t>SCHOOL CENTER                                                        GOVT GIRL'S SCHOOL MANDIR HSAUD</t>
  </si>
  <si>
    <t>AND HAS BEEN DECLARD                                                 PASSED ON FIRST DIVISION</t>
  </si>
  <si>
    <t>SUBJECT WISE MARKS OBTAINED BY HIM/HER ARE AS UNDER :</t>
  </si>
  <si>
    <t>SUBJECT</t>
  </si>
  <si>
    <t>TOTAL</t>
  </si>
  <si>
    <t>MARKS</t>
  </si>
  <si>
    <t>MAX MARKS</t>
  </si>
  <si>
    <t xml:space="preserve">MIN PASS MARKS </t>
  </si>
  <si>
    <t xml:space="preserve">MARKS OBENTED </t>
  </si>
  <si>
    <t>THEORY</t>
  </si>
  <si>
    <t>PRACTICAL</t>
  </si>
  <si>
    <t>PROJECT</t>
  </si>
  <si>
    <t>OTHER</t>
  </si>
  <si>
    <t>ACTIVITS</t>
  </si>
  <si>
    <t>IN WORDS</t>
  </si>
  <si>
    <t>IN NUMBER</t>
  </si>
  <si>
    <t>HINDI</t>
  </si>
  <si>
    <t>75                        25</t>
  </si>
  <si>
    <t>THEORY         OBJECT</t>
  </si>
  <si>
    <t xml:space="preserve">EIGHT SIX </t>
  </si>
  <si>
    <t xml:space="preserve">ENGISH </t>
  </si>
  <si>
    <t>SANSKRIT</t>
  </si>
  <si>
    <t>MATHEMATICS</t>
  </si>
  <si>
    <t>SCINCE</t>
  </si>
  <si>
    <t>SOCIAL SCIENCE</t>
  </si>
  <si>
    <t xml:space="preserve">75                        25 </t>
  </si>
  <si>
    <t>75                         25</t>
  </si>
  <si>
    <t xml:space="preserve">75                          25 </t>
  </si>
  <si>
    <t>SEVEN ZERO</t>
  </si>
  <si>
    <t>NINE FIVE</t>
  </si>
  <si>
    <t>NINE EIGHT</t>
  </si>
  <si>
    <t>NINE SEVEN</t>
  </si>
  <si>
    <t>EIGHT SEVEN</t>
  </si>
  <si>
    <t>REMING OTHERS</t>
  </si>
  <si>
    <t>ACTIVITY MARKS</t>
  </si>
  <si>
    <t>GRAND TOTAL</t>
  </si>
  <si>
    <t xml:space="preserve">GRAND TOTAL IN WORD                                                                                         FIVE HUNDRED THIRTY THREE </t>
  </si>
  <si>
    <t>REMARK</t>
  </si>
  <si>
    <t>DISTN</t>
  </si>
  <si>
    <t>Seal and Signature of Prinicipal/Forwording Officer in ink</t>
  </si>
  <si>
    <t>Prinicipal</t>
  </si>
  <si>
    <t>GOVE. MATRI SADAN HIGH SCHOOL,MANDIR HASUD</t>
  </si>
  <si>
    <t>Dist. Raipur (C . G)</t>
  </si>
  <si>
    <t>19/05/21</t>
  </si>
  <si>
    <t>SECRETARY</t>
  </si>
  <si>
    <t>P.T.O</t>
  </si>
  <si>
    <t>HIGH SCHOOLCERTIFICATE EXMINATION (10+2) 2021</t>
  </si>
  <si>
    <t xml:space="preserve">             S no.       21494238</t>
  </si>
  <si>
    <t>WHOSI</t>
  </si>
  <si>
    <t>Number</t>
  </si>
  <si>
    <t>Square</t>
  </si>
  <si>
    <t>Square &amp; Cube</t>
  </si>
  <si>
    <t>Cube</t>
  </si>
  <si>
    <t>English</t>
  </si>
  <si>
    <t>E.V.S</t>
  </si>
  <si>
    <t>Science</t>
  </si>
  <si>
    <t>Ajay</t>
  </si>
  <si>
    <t>Vijay</t>
  </si>
  <si>
    <t>Sanjay</t>
  </si>
  <si>
    <t>Manju</t>
  </si>
  <si>
    <t>Kishan</t>
  </si>
  <si>
    <t>vivek</t>
  </si>
  <si>
    <t>Gulam</t>
  </si>
  <si>
    <t>Rajat</t>
  </si>
  <si>
    <t>Shubham</t>
  </si>
  <si>
    <t>Karan</t>
  </si>
  <si>
    <t>Kiran</t>
  </si>
  <si>
    <t>Bheem</t>
  </si>
  <si>
    <t>Ravi</t>
  </si>
  <si>
    <t>if logical tes ke sath agar 270 se jyda hai to true ayega agar 270 se kam hai o false ayega</t>
  </si>
  <si>
    <t>passed on&gt;=270 otherwise failed</t>
  </si>
  <si>
    <t>pass</t>
  </si>
  <si>
    <t>fail</t>
  </si>
  <si>
    <t>POWER</t>
  </si>
  <si>
    <t>Coutumer name</t>
  </si>
  <si>
    <t>Bill amount</t>
  </si>
  <si>
    <t>Discount</t>
  </si>
  <si>
    <t xml:space="preserve">Add Rs. If discount is greater than or equal to 100 </t>
  </si>
  <si>
    <t>Arti</t>
  </si>
  <si>
    <t>Anju</t>
  </si>
  <si>
    <t>Sanju</t>
  </si>
  <si>
    <t>Retail store            if</t>
  </si>
  <si>
    <t>condition:5% discount to all bills &gt; 1000</t>
  </si>
  <si>
    <t>Aanu</t>
  </si>
  <si>
    <t>Depaetment</t>
  </si>
  <si>
    <t>Lookup</t>
  </si>
  <si>
    <t xml:space="preserve">Anju </t>
  </si>
  <si>
    <t>Bhumi</t>
  </si>
  <si>
    <t>Nikki</t>
  </si>
  <si>
    <t>Lucky</t>
  </si>
  <si>
    <t>Vikky</t>
  </si>
  <si>
    <t>Mechanical</t>
  </si>
  <si>
    <t>Techanical</t>
  </si>
  <si>
    <t>Furniture</t>
  </si>
  <si>
    <t>Department</t>
  </si>
  <si>
    <t>Sales</t>
  </si>
  <si>
    <t>Amrud</t>
  </si>
  <si>
    <t>Grapes</t>
  </si>
  <si>
    <t>Mango</t>
  </si>
  <si>
    <t>Cherry</t>
  </si>
  <si>
    <t>Score</t>
  </si>
  <si>
    <t>Score Remarks</t>
  </si>
  <si>
    <t>Score remarks</t>
  </si>
  <si>
    <t xml:space="preserve">Poor </t>
  </si>
  <si>
    <t>Average</t>
  </si>
  <si>
    <t xml:space="preserve">Very good </t>
  </si>
  <si>
    <t>Excellent</t>
  </si>
  <si>
    <t>Jay</t>
  </si>
  <si>
    <t>Komal</t>
  </si>
  <si>
    <t>Tomal</t>
  </si>
  <si>
    <t>Nitin</t>
  </si>
  <si>
    <t>Choose function</t>
  </si>
  <si>
    <t>Chandrakali</t>
  </si>
  <si>
    <t>Durgesh</t>
  </si>
  <si>
    <t>Eshwer</t>
  </si>
  <si>
    <t>fanish</t>
  </si>
  <si>
    <t>Gopi</t>
  </si>
  <si>
    <t>Hitesh</t>
  </si>
  <si>
    <t>I T</t>
  </si>
  <si>
    <t xml:space="preserve"> 0 0 0</t>
  </si>
  <si>
    <t xml:space="preserve">ITEM NAME </t>
  </si>
  <si>
    <t>MOUSE</t>
  </si>
  <si>
    <t>KEYBORD</t>
  </si>
  <si>
    <t>PRINTER</t>
  </si>
  <si>
    <t>PEN DRIVE</t>
  </si>
  <si>
    <t xml:space="preserve">HARD DISK </t>
  </si>
  <si>
    <t>VLOOKUP</t>
  </si>
  <si>
    <t>8AM 2PM</t>
  </si>
  <si>
    <t>orange</t>
  </si>
  <si>
    <t>ITEM ID</t>
  </si>
  <si>
    <t xml:space="preserve">WITING HOURS </t>
  </si>
  <si>
    <t xml:space="preserve">9AM 3PM </t>
  </si>
  <si>
    <t xml:space="preserve">10AM 4PM </t>
  </si>
  <si>
    <t xml:space="preserve">11AM 5PM </t>
  </si>
  <si>
    <t>SPEAKER</t>
  </si>
  <si>
    <t>PROJECTER</t>
  </si>
  <si>
    <t>SCANNER</t>
  </si>
  <si>
    <t xml:space="preserve">EMP ID </t>
  </si>
  <si>
    <t>AREA</t>
  </si>
  <si>
    <t>EMPLOYEE NAME</t>
  </si>
  <si>
    <t>ID</t>
  </si>
  <si>
    <t>SALES</t>
  </si>
  <si>
    <t>EM101</t>
  </si>
  <si>
    <t>EM102</t>
  </si>
  <si>
    <t>EM103</t>
  </si>
  <si>
    <t>EM104</t>
  </si>
  <si>
    <t>EM105</t>
  </si>
  <si>
    <t>EM106</t>
  </si>
  <si>
    <t>EM107</t>
  </si>
  <si>
    <t>EM108</t>
  </si>
  <si>
    <t>EM109</t>
  </si>
  <si>
    <t>EM110</t>
  </si>
  <si>
    <t>EM111</t>
  </si>
  <si>
    <t>EM112</t>
  </si>
  <si>
    <t>EM113</t>
  </si>
  <si>
    <t>EM114</t>
  </si>
  <si>
    <t>EM115</t>
  </si>
  <si>
    <t>EM116</t>
  </si>
  <si>
    <t>EM117</t>
  </si>
  <si>
    <t>EM118</t>
  </si>
  <si>
    <t>EM119</t>
  </si>
  <si>
    <t>EM120</t>
  </si>
  <si>
    <t>RAIPUR</t>
  </si>
  <si>
    <t>DURG</t>
  </si>
  <si>
    <t xml:space="preserve">BALOD </t>
  </si>
  <si>
    <t>BALODA BAZAR</t>
  </si>
  <si>
    <t>BALRAMPUR</t>
  </si>
  <si>
    <t>BASTER</t>
  </si>
  <si>
    <t>BEMETARA</t>
  </si>
  <si>
    <t>BIJAPUR</t>
  </si>
  <si>
    <t>BILASPUR</t>
  </si>
  <si>
    <t>DHAMTARI</t>
  </si>
  <si>
    <t>DANTEWADA</t>
  </si>
  <si>
    <t>GARIABAND</t>
  </si>
  <si>
    <t>JANJGIR-CHAPA</t>
  </si>
  <si>
    <t>JASHPUR</t>
  </si>
  <si>
    <t>KABIRDHAM</t>
  </si>
  <si>
    <t>KANKER</t>
  </si>
  <si>
    <t>KONDAGAON</t>
  </si>
  <si>
    <t>KORBA</t>
  </si>
  <si>
    <t>KORIYA</t>
  </si>
  <si>
    <t>MAHASAMUND</t>
  </si>
  <si>
    <t>MUNGELI</t>
  </si>
  <si>
    <t>NARAYANPUR</t>
  </si>
  <si>
    <t>RAJNANDGAON</t>
  </si>
  <si>
    <t>SUKMA</t>
  </si>
  <si>
    <t>SURAJPUR</t>
  </si>
  <si>
    <t>SARGUJA</t>
  </si>
  <si>
    <t>EM121</t>
  </si>
  <si>
    <t>EM122</t>
  </si>
  <si>
    <t>EM123</t>
  </si>
  <si>
    <t>EM124</t>
  </si>
  <si>
    <t>EM125</t>
  </si>
  <si>
    <t>EM126</t>
  </si>
  <si>
    <t>MANJU</t>
  </si>
  <si>
    <t>SANJU</t>
  </si>
  <si>
    <t>GOLU</t>
  </si>
  <si>
    <t>MOLU</t>
  </si>
  <si>
    <t>TOLU</t>
  </si>
  <si>
    <t>SONU</t>
  </si>
  <si>
    <t>MONU</t>
  </si>
  <si>
    <t>JEENU</t>
  </si>
  <si>
    <t>SEENU</t>
  </si>
  <si>
    <t>VIRU</t>
  </si>
  <si>
    <t>KIRAN</t>
  </si>
  <si>
    <t>TARAN</t>
  </si>
  <si>
    <t>CHARAN</t>
  </si>
  <si>
    <t>PAWAN</t>
  </si>
  <si>
    <t>DHAMAN</t>
  </si>
  <si>
    <t>KUNJU</t>
  </si>
  <si>
    <t>MOHIT</t>
  </si>
  <si>
    <t>YADAV</t>
  </si>
  <si>
    <t>DHRUW</t>
  </si>
  <si>
    <t>SANJAY</t>
  </si>
  <si>
    <t>DHEERU</t>
  </si>
  <si>
    <t>VIJAY</t>
  </si>
  <si>
    <t>AJAY</t>
  </si>
  <si>
    <t>LOVE</t>
  </si>
  <si>
    <t>JUHOO</t>
  </si>
  <si>
    <t>EM127</t>
  </si>
  <si>
    <t>RAIGHAR</t>
  </si>
  <si>
    <t>MANISH</t>
  </si>
  <si>
    <t>DGET FUNTION</t>
  </si>
  <si>
    <t xml:space="preserve">STUDENT NAME </t>
  </si>
  <si>
    <t>COURSE</t>
  </si>
  <si>
    <t>JAN</t>
  </si>
  <si>
    <t>FEB</t>
  </si>
  <si>
    <t>MARCH</t>
  </si>
  <si>
    <t>APRIL</t>
  </si>
  <si>
    <t>MAY</t>
  </si>
  <si>
    <t>JUN</t>
  </si>
  <si>
    <t>JULY</t>
  </si>
  <si>
    <t>ARTS</t>
  </si>
  <si>
    <t>COMMERCE</t>
  </si>
  <si>
    <t>B.A</t>
  </si>
  <si>
    <t>B.COM</t>
  </si>
  <si>
    <t>B.ED</t>
  </si>
  <si>
    <t>B.SC</t>
  </si>
  <si>
    <t xml:space="preserve">B.C.A </t>
  </si>
  <si>
    <t>D.C.A</t>
  </si>
  <si>
    <t>AGRICULTURE</t>
  </si>
  <si>
    <t>GREEN</t>
  </si>
  <si>
    <t>WHITE</t>
  </si>
  <si>
    <t>RED</t>
  </si>
  <si>
    <t>BLUE</t>
  </si>
  <si>
    <t>YELLOW</t>
  </si>
  <si>
    <t>ORANGE</t>
  </si>
  <si>
    <t>COLUR'S NAME</t>
  </si>
  <si>
    <t>MATCH</t>
  </si>
  <si>
    <t>INDEX &amp; MATCH</t>
  </si>
  <si>
    <t>MONTH</t>
  </si>
  <si>
    <t>FEES</t>
  </si>
  <si>
    <t>COLUR'S</t>
  </si>
  <si>
    <t>POSITION</t>
  </si>
  <si>
    <t>DAY'S</t>
  </si>
  <si>
    <t>TUSHAR</t>
  </si>
  <si>
    <t>BHOLA</t>
  </si>
  <si>
    <t>BHEEM</t>
  </si>
  <si>
    <t>RAJU</t>
  </si>
  <si>
    <t>JAGGU</t>
  </si>
  <si>
    <t>RAHUL</t>
  </si>
  <si>
    <t>SUNDAY</t>
  </si>
  <si>
    <t>MONDAY</t>
  </si>
  <si>
    <t>TUESDAY</t>
  </si>
  <si>
    <t>WEDNESDAY</t>
  </si>
  <si>
    <t>THUSEDAY</t>
  </si>
  <si>
    <t>FRIDAY</t>
  </si>
  <si>
    <t>SATURDAY</t>
  </si>
  <si>
    <t>MONEY</t>
  </si>
  <si>
    <t xml:space="preserve">TOTAL </t>
  </si>
  <si>
    <t>DAYS</t>
  </si>
  <si>
    <t xml:space="preserve">CONDISION 1 </t>
  </si>
  <si>
    <t xml:space="preserve">RESULT </t>
  </si>
  <si>
    <t xml:space="preserve">FALSE </t>
  </si>
  <si>
    <t>S.NO</t>
  </si>
  <si>
    <t xml:space="preserve">COSTUMER NAME </t>
  </si>
  <si>
    <t>BILL</t>
  </si>
  <si>
    <t xml:space="preserve">PRODUCT </t>
  </si>
  <si>
    <t>PRODUCT&gt;=10DISCOUNT-30%</t>
  </si>
  <si>
    <t>TOTAL DIFRENT  IF CUSTOMER BILL&gt;20000 OR DEFRENT</t>
  </si>
  <si>
    <t>OR</t>
  </si>
  <si>
    <t>AND</t>
  </si>
  <si>
    <t>HLOOKUP</t>
  </si>
  <si>
    <t>CONDISION 2</t>
  </si>
  <si>
    <t>ID NO.</t>
  </si>
  <si>
    <t>DEPARTMENT</t>
  </si>
  <si>
    <t>SALARY</t>
  </si>
  <si>
    <t>ATTENDEES</t>
  </si>
  <si>
    <t>BASIC SALARY</t>
  </si>
  <si>
    <t>H.R.A</t>
  </si>
  <si>
    <t>CANVENCE</t>
  </si>
  <si>
    <t>O.T SALARY</t>
  </si>
  <si>
    <t>GROSS SALARY</t>
  </si>
  <si>
    <t>E.S.I</t>
  </si>
  <si>
    <t>HAND SALARY</t>
  </si>
  <si>
    <t>MANAGER</t>
  </si>
  <si>
    <t>ASSITENT MANAGER</t>
  </si>
  <si>
    <t>SUPERWISER</t>
  </si>
  <si>
    <t>STAFF</t>
  </si>
  <si>
    <t>BHUMIKA</t>
  </si>
  <si>
    <t>SHEETAL</t>
  </si>
  <si>
    <t>KOMAL</t>
  </si>
  <si>
    <t>KAJAL</t>
  </si>
  <si>
    <t xml:space="preserve">RAJ </t>
  </si>
  <si>
    <t>SOFIA</t>
  </si>
  <si>
    <t>NAZO</t>
  </si>
  <si>
    <t>HITESH</t>
  </si>
  <si>
    <t>GOPI</t>
  </si>
  <si>
    <t>KISHAN</t>
  </si>
  <si>
    <t>GANESH</t>
  </si>
  <si>
    <t>GOPAL</t>
  </si>
  <si>
    <t>X001</t>
  </si>
  <si>
    <t>X002</t>
  </si>
  <si>
    <t>X003</t>
  </si>
  <si>
    <t>X004</t>
  </si>
  <si>
    <t>X005</t>
  </si>
  <si>
    <t>X006</t>
  </si>
  <si>
    <t>X007</t>
  </si>
  <si>
    <t>X008</t>
  </si>
  <si>
    <t>X009</t>
  </si>
  <si>
    <t>X0010</t>
  </si>
  <si>
    <t>X0011</t>
  </si>
  <si>
    <t>X0012</t>
  </si>
  <si>
    <t>X0013</t>
  </si>
  <si>
    <t>X0014</t>
  </si>
  <si>
    <t>X0015</t>
  </si>
  <si>
    <t>X0016</t>
  </si>
  <si>
    <t>X0017</t>
  </si>
  <si>
    <t>X0018</t>
  </si>
  <si>
    <t>X0019</t>
  </si>
  <si>
    <t>X0020</t>
  </si>
  <si>
    <t>X0021</t>
  </si>
  <si>
    <t>X0022</t>
  </si>
  <si>
    <t>X0023</t>
  </si>
  <si>
    <t>X0024</t>
  </si>
  <si>
    <t>X0025</t>
  </si>
  <si>
    <t>X0026</t>
  </si>
  <si>
    <t>X0027</t>
  </si>
  <si>
    <t>X0028</t>
  </si>
  <si>
    <t>X0029</t>
  </si>
  <si>
    <t>X0030</t>
  </si>
  <si>
    <t>O.T HOURS</t>
  </si>
  <si>
    <t>Student Name</t>
  </si>
  <si>
    <t>Gender</t>
  </si>
  <si>
    <t>Father's Name</t>
  </si>
  <si>
    <t>D.O.B</t>
  </si>
  <si>
    <t>Cours</t>
  </si>
  <si>
    <t>Fees</t>
  </si>
  <si>
    <t>Date of Joining</t>
  </si>
  <si>
    <t>Male</t>
  </si>
  <si>
    <t>Kalyan</t>
  </si>
  <si>
    <t>16/08/2006</t>
  </si>
  <si>
    <t>I.T</t>
  </si>
  <si>
    <t xml:space="preserve">Love </t>
  </si>
  <si>
    <t>13/12/2023</t>
  </si>
  <si>
    <t>Annu</t>
  </si>
  <si>
    <t>Female</t>
  </si>
  <si>
    <t>16/08/2000</t>
  </si>
  <si>
    <t>Kanha</t>
  </si>
  <si>
    <t>Mohan</t>
  </si>
  <si>
    <t xml:space="preserve">Ramu </t>
  </si>
  <si>
    <t xml:space="preserve"> 10/12/2000 </t>
  </si>
  <si>
    <t xml:space="preserve"> I.T</t>
  </si>
  <si>
    <t xml:space="preserve"> 10/12/2000</t>
  </si>
  <si>
    <t xml:space="preserve"> 10/12/2023</t>
  </si>
  <si>
    <t xml:space="preserve">Male </t>
  </si>
  <si>
    <t>Viru</t>
  </si>
  <si>
    <t>Kaliya</t>
  </si>
  <si>
    <t xml:space="preserve"> I.T </t>
  </si>
  <si>
    <t>Gopal</t>
  </si>
  <si>
    <t>Kishor</t>
  </si>
  <si>
    <t xml:space="preserve">Doman </t>
  </si>
  <si>
    <t>Kishna</t>
  </si>
  <si>
    <t>10/1201999</t>
  </si>
  <si>
    <t>Nilu</t>
  </si>
  <si>
    <t>Golu</t>
  </si>
  <si>
    <t>Tuku</t>
  </si>
  <si>
    <t>Kamlesh</t>
  </si>
  <si>
    <t>Rakhi</t>
  </si>
  <si>
    <t>Ganesh</t>
  </si>
  <si>
    <t>Shambhu</t>
  </si>
  <si>
    <t>Chutki</t>
  </si>
  <si>
    <t>Rohit</t>
  </si>
  <si>
    <t>Gajendra</t>
  </si>
  <si>
    <t>Goutam</t>
  </si>
  <si>
    <t>Bhola</t>
  </si>
  <si>
    <t>Kamta</t>
  </si>
  <si>
    <t>Iswar</t>
  </si>
  <si>
    <t>Bhupenda</t>
  </si>
  <si>
    <t>Jaggu</t>
  </si>
  <si>
    <t>Junnu</t>
  </si>
  <si>
    <t>Doman</t>
  </si>
  <si>
    <t>Seenu</t>
  </si>
  <si>
    <t>Sewak</t>
  </si>
  <si>
    <t>Jeewan</t>
  </si>
  <si>
    <t>Rawan</t>
  </si>
  <si>
    <t>Rizwaan</t>
  </si>
  <si>
    <t>Faizul</t>
  </si>
  <si>
    <t>Hiresh</t>
  </si>
  <si>
    <t>Gannu</t>
  </si>
  <si>
    <t>Student Data of Computer Center</t>
  </si>
  <si>
    <t>OPPO USER</t>
  </si>
  <si>
    <t>VIVO USER</t>
  </si>
  <si>
    <t>POCO USER</t>
  </si>
  <si>
    <t>REDMI USER</t>
  </si>
  <si>
    <t>MONTH'S</t>
  </si>
  <si>
    <t>FEBRUARY</t>
  </si>
  <si>
    <t>JANUARY</t>
  </si>
  <si>
    <t>MACRH</t>
  </si>
  <si>
    <t>AUGUST</t>
  </si>
  <si>
    <t>SEPTEMBER</t>
  </si>
  <si>
    <t>OCTUBER</t>
  </si>
  <si>
    <t>NOVEMBER</t>
  </si>
  <si>
    <t>DECEMBER</t>
  </si>
  <si>
    <t xml:space="preserve">AGENT </t>
  </si>
  <si>
    <t xml:space="preserve">ACCT TYPE </t>
  </si>
  <si>
    <t>OPENEDBY</t>
  </si>
  <si>
    <t xml:space="preserve">BRANCH </t>
  </si>
  <si>
    <t xml:space="preserve">CUSTOMER </t>
  </si>
  <si>
    <t>DATE</t>
  </si>
  <si>
    <t>ORIENTATION WISE TURNABLE ALT+N+V+TYA ALT+N+V</t>
  </si>
  <si>
    <t xml:space="preserve">IRA </t>
  </si>
  <si>
    <t>CD</t>
  </si>
  <si>
    <t>CHECKING</t>
  </si>
  <si>
    <t>SAVINGS</t>
  </si>
  <si>
    <t>NEW ACCTS</t>
  </si>
  <si>
    <t>TELLER</t>
  </si>
  <si>
    <t>CENTRAL</t>
  </si>
  <si>
    <t>NORTH COUNTY</t>
  </si>
  <si>
    <t>WEST SIDE</t>
  </si>
  <si>
    <t>EXISTING</t>
  </si>
  <si>
    <t>NEW</t>
  </si>
  <si>
    <t>Sum of AMOUNT</t>
  </si>
  <si>
    <t>Row Labels</t>
  </si>
  <si>
    <t>Grand Total</t>
  </si>
  <si>
    <t>Column Labels</t>
  </si>
  <si>
    <t>SOFTWARE/HARDWERE</t>
  </si>
  <si>
    <t>RATING</t>
  </si>
  <si>
    <t xml:space="preserve">STAR </t>
  </si>
  <si>
    <t>EXCEL</t>
  </si>
  <si>
    <t>TALLY</t>
  </si>
  <si>
    <t>PHOTOSHOP</t>
  </si>
  <si>
    <t>WORD</t>
  </si>
  <si>
    <t>POWERPOINT</t>
  </si>
  <si>
    <t>MOTHER BOARD</t>
  </si>
  <si>
    <t xml:space="preserve">LOVE </t>
  </si>
  <si>
    <t xml:space="preserve">ANJU </t>
  </si>
  <si>
    <t>MANU</t>
  </si>
  <si>
    <t xml:space="preserve">LOKESH </t>
  </si>
  <si>
    <t>ASLAM</t>
  </si>
  <si>
    <t xml:space="preserve">GURU </t>
  </si>
  <si>
    <t xml:space="preserve">GITA </t>
  </si>
  <si>
    <t xml:space="preserve">MADHU </t>
  </si>
  <si>
    <t xml:space="preserve">MOHAN </t>
  </si>
  <si>
    <t xml:space="preserve">REPT FORMULA </t>
  </si>
  <si>
    <t>HASTAGE</t>
  </si>
  <si>
    <t>JOSEF</t>
  </si>
  <si>
    <t>12-12-34-56-76</t>
  </si>
  <si>
    <t>66-88-77-99-88</t>
  </si>
  <si>
    <t>77-99-88-66-55</t>
  </si>
  <si>
    <t xml:space="preserve">MOBILE NO. </t>
  </si>
  <si>
    <t>SUBTITUTE</t>
  </si>
  <si>
    <t>22-33-44-55-66</t>
  </si>
  <si>
    <t>11-22-33-66-88</t>
  </si>
  <si>
    <t>98-76-56-45-23</t>
  </si>
  <si>
    <t>34-76-87-98-78</t>
  </si>
  <si>
    <t>87-98-78-87-87</t>
  </si>
  <si>
    <t>RAIPUR,492101</t>
  </si>
  <si>
    <t>BASTER,999999</t>
  </si>
  <si>
    <t>DURG,888888</t>
  </si>
  <si>
    <t>BHILAI,777777</t>
  </si>
  <si>
    <t>KANKER,666666</t>
  </si>
  <si>
    <t>KORBA,555555</t>
  </si>
  <si>
    <t>DISTICS</t>
  </si>
  <si>
    <t>KORIYA,444444</t>
  </si>
  <si>
    <t>REPT</t>
  </si>
  <si>
    <t xml:space="preserve">SALES TARGET </t>
  </si>
  <si>
    <t xml:space="preserve">TOTAL SALES </t>
  </si>
  <si>
    <t xml:space="preserve">ACHIVED </t>
  </si>
  <si>
    <t xml:space="preserve">IF ERROR </t>
  </si>
  <si>
    <t>Rank</t>
  </si>
  <si>
    <t>AASHKI CODE</t>
  </si>
  <si>
    <t>RANDBETWIN</t>
  </si>
  <si>
    <t>RANDBERWEEN</t>
  </si>
  <si>
    <t>RAND</t>
  </si>
  <si>
    <t xml:space="preserve">NAME </t>
  </si>
  <si>
    <t>LARGE</t>
  </si>
  <si>
    <t>NO</t>
  </si>
  <si>
    <t>SMALL</t>
  </si>
  <si>
    <t>LARGE &amp; SMALL FORMULA</t>
  </si>
  <si>
    <t xml:space="preserve">DATE OF BIRTH </t>
  </si>
  <si>
    <t>NAME &amp; DOB(USING TEXT FUNCTION)</t>
  </si>
  <si>
    <t xml:space="preserve">ORIGINAL DATE </t>
  </si>
  <si>
    <t>FORMATED DATE WITH FORMULA - TEXT()</t>
  </si>
  <si>
    <t xml:space="preserve">CREDIT CARD </t>
  </si>
  <si>
    <t>TEXT</t>
  </si>
  <si>
    <t>TEXT FUNCTION</t>
  </si>
  <si>
    <t>CLOUM</t>
  </si>
  <si>
    <t>CLOUMS</t>
  </si>
  <si>
    <t>ROW</t>
  </si>
  <si>
    <t>ROWS</t>
  </si>
  <si>
    <t xml:space="preserve">JANUARY </t>
  </si>
  <si>
    <t>FEBAURY</t>
  </si>
  <si>
    <t xml:space="preserve">MARCH </t>
  </si>
  <si>
    <t xml:space="preserve">APRIL </t>
  </si>
  <si>
    <t xml:space="preserve">MAY </t>
  </si>
  <si>
    <t xml:space="preserve">JUN </t>
  </si>
  <si>
    <t xml:space="preserve">JULY </t>
  </si>
  <si>
    <t xml:space="preserve">ROLL NO. </t>
  </si>
  <si>
    <t xml:space="preserve">HINDI </t>
  </si>
  <si>
    <t>ENGLISH</t>
  </si>
  <si>
    <t xml:space="preserve"> MATHS </t>
  </si>
  <si>
    <t xml:space="preserve">SICNCE </t>
  </si>
  <si>
    <t>ROLL NO</t>
  </si>
  <si>
    <t xml:space="preserve">ENGLISH </t>
  </si>
  <si>
    <t xml:space="preserve">COMPUTER </t>
  </si>
  <si>
    <t xml:space="preserve">MATCH </t>
  </si>
  <si>
    <t>S NO.</t>
  </si>
  <si>
    <t xml:space="preserve">TYPE </t>
  </si>
  <si>
    <t xml:space="preserve">COST </t>
  </si>
  <si>
    <t>PROFIT 10%</t>
  </si>
  <si>
    <t xml:space="preserve">SALES PRICE </t>
  </si>
  <si>
    <t xml:space="preserve">PRICE - LIST </t>
  </si>
  <si>
    <t xml:space="preserve">REDY </t>
  </si>
  <si>
    <t xml:space="preserve">MANU </t>
  </si>
  <si>
    <t xml:space="preserve">ITEM </t>
  </si>
  <si>
    <t xml:space="preserve">FEB </t>
  </si>
  <si>
    <t xml:space="preserve">JEANS </t>
  </si>
  <si>
    <t xml:space="preserve">T-SHIRT </t>
  </si>
  <si>
    <t>CAP</t>
  </si>
  <si>
    <t>VLOOKUP+TRIM</t>
  </si>
  <si>
    <t>EMP ID</t>
  </si>
  <si>
    <t>DESIGNATIO</t>
  </si>
  <si>
    <t xml:space="preserve">AGE </t>
  </si>
  <si>
    <t xml:space="preserve">JOINING DATE </t>
  </si>
  <si>
    <t xml:space="preserve">SHIFT </t>
  </si>
  <si>
    <t xml:space="preserve">EMP 001 </t>
  </si>
  <si>
    <t>CLERK</t>
  </si>
  <si>
    <t xml:space="preserve">01.09.2022 </t>
  </si>
  <si>
    <t xml:space="preserve">DAY </t>
  </si>
  <si>
    <t xml:space="preserve">EMP 002 </t>
  </si>
  <si>
    <t>ACOOUNTANT</t>
  </si>
  <si>
    <t>20.05.2022</t>
  </si>
  <si>
    <t>03.09.2022</t>
  </si>
  <si>
    <t>03.09.2021</t>
  </si>
  <si>
    <t>01.09.2022</t>
  </si>
  <si>
    <t>01.09.2021</t>
  </si>
  <si>
    <t>20.05.2021</t>
  </si>
  <si>
    <t>NIGHT</t>
  </si>
  <si>
    <t>EMP 003</t>
  </si>
  <si>
    <t>EMP 004</t>
  </si>
  <si>
    <t>EMP 005</t>
  </si>
  <si>
    <t>EMP 006</t>
  </si>
  <si>
    <t>EMP 007</t>
  </si>
  <si>
    <t>EMP 008</t>
  </si>
  <si>
    <t>EMP 009</t>
  </si>
  <si>
    <t>EMP 010</t>
  </si>
  <si>
    <t>EMP 011</t>
  </si>
  <si>
    <t>EMP 012</t>
  </si>
  <si>
    <t>EMP 013</t>
  </si>
  <si>
    <t>EMP 014</t>
  </si>
  <si>
    <t>EMP 015</t>
  </si>
  <si>
    <t>EMP 016</t>
  </si>
  <si>
    <t>EMP 017</t>
  </si>
  <si>
    <t>EMP 018</t>
  </si>
  <si>
    <t>EMP 019</t>
  </si>
  <si>
    <t>EMP 020</t>
  </si>
  <si>
    <t>EMP 021</t>
  </si>
  <si>
    <t>EMP 022</t>
  </si>
  <si>
    <t>EMP 023</t>
  </si>
  <si>
    <t>EMP 024</t>
  </si>
  <si>
    <t>EMP 025</t>
  </si>
  <si>
    <t>EMP 026</t>
  </si>
  <si>
    <t>EMP 027</t>
  </si>
  <si>
    <t>EMP 028</t>
  </si>
  <si>
    <t>EMP 029</t>
  </si>
  <si>
    <t>EMP 030</t>
  </si>
  <si>
    <t>EMP 031</t>
  </si>
  <si>
    <t>EMP 032</t>
  </si>
  <si>
    <t>EMP 033</t>
  </si>
  <si>
    <t>EMP 034</t>
  </si>
  <si>
    <t>EMP 035</t>
  </si>
  <si>
    <t>EMP 036</t>
  </si>
  <si>
    <t>EMP 037</t>
  </si>
  <si>
    <t>EMP 038</t>
  </si>
  <si>
    <t>EMP 039</t>
  </si>
  <si>
    <t>EMP 040</t>
  </si>
  <si>
    <t>EMP 041</t>
  </si>
  <si>
    <t>EMP 042</t>
  </si>
  <si>
    <t>EMP 043</t>
  </si>
  <si>
    <t>EMP 044</t>
  </si>
  <si>
    <t>EMP 045</t>
  </si>
  <si>
    <t>EMP 046</t>
  </si>
  <si>
    <t>EMP 047</t>
  </si>
  <si>
    <t>EMP 048</t>
  </si>
  <si>
    <t>EMP 049</t>
  </si>
  <si>
    <t>EMP 050</t>
  </si>
  <si>
    <t>EMP 051</t>
  </si>
  <si>
    <t>EMP 052</t>
  </si>
  <si>
    <t>EMP 053</t>
  </si>
  <si>
    <t>EMP 054</t>
  </si>
  <si>
    <t>EMP 055</t>
  </si>
  <si>
    <t>EMP 056</t>
  </si>
  <si>
    <t>EMP 057</t>
  </si>
  <si>
    <t>EMP 058</t>
  </si>
  <si>
    <t>EMP 059</t>
  </si>
  <si>
    <t>EMP 060</t>
  </si>
  <si>
    <t>EMP 061</t>
  </si>
  <si>
    <t>EMP 062</t>
  </si>
  <si>
    <t>EMP 063</t>
  </si>
  <si>
    <t>EMP 064</t>
  </si>
  <si>
    <t>EMP 065</t>
  </si>
  <si>
    <t>EMP 066</t>
  </si>
  <si>
    <t>EMP 067</t>
  </si>
  <si>
    <t>EMP 068</t>
  </si>
  <si>
    <t>EMP 069</t>
  </si>
  <si>
    <t>EMP 070</t>
  </si>
  <si>
    <t>EMP 071</t>
  </si>
  <si>
    <t>EMP 072</t>
  </si>
  <si>
    <t>EMP 073</t>
  </si>
  <si>
    <t>EMP 074</t>
  </si>
  <si>
    <t>EMP 075</t>
  </si>
  <si>
    <t>EMP 076</t>
  </si>
  <si>
    <t>EMP 077</t>
  </si>
  <si>
    <t>EMP 078</t>
  </si>
  <si>
    <t>EMP 079</t>
  </si>
  <si>
    <t>EMP 080</t>
  </si>
  <si>
    <t>EMP 081</t>
  </si>
  <si>
    <t>EMP 082</t>
  </si>
  <si>
    <t>EMP 083</t>
  </si>
  <si>
    <t>EMP 084</t>
  </si>
  <si>
    <t>EMP 085</t>
  </si>
  <si>
    <t>EMP 086</t>
  </si>
  <si>
    <t>EMP 087</t>
  </si>
  <si>
    <t>EMP 088</t>
  </si>
  <si>
    <t>EMP 089</t>
  </si>
  <si>
    <t>EMP 090</t>
  </si>
  <si>
    <t>EMP 091</t>
  </si>
  <si>
    <t>EMP 092</t>
  </si>
  <si>
    <t>EMP 093</t>
  </si>
  <si>
    <t>EMP 094</t>
  </si>
  <si>
    <t>EMP 095</t>
  </si>
  <si>
    <t>EMP 096</t>
  </si>
  <si>
    <t>EMP 097</t>
  </si>
  <si>
    <t>EMP 098</t>
  </si>
  <si>
    <t>EMP 099</t>
  </si>
  <si>
    <t>EMP 100</t>
  </si>
  <si>
    <t>EMP 101</t>
  </si>
  <si>
    <t>EMP 102</t>
  </si>
  <si>
    <t>EMP 103</t>
  </si>
  <si>
    <t>EMP 104</t>
  </si>
  <si>
    <t>EMP 105</t>
  </si>
  <si>
    <t>EMP 106</t>
  </si>
  <si>
    <t>EMP 107</t>
  </si>
  <si>
    <t>EMP 108</t>
  </si>
  <si>
    <t>EMP 109</t>
  </si>
  <si>
    <t>EMP 110</t>
  </si>
  <si>
    <t>EMP 111</t>
  </si>
  <si>
    <t>EMP 112</t>
  </si>
  <si>
    <t>EMP 113</t>
  </si>
  <si>
    <t>EMP 114</t>
  </si>
  <si>
    <t>EMP 115</t>
  </si>
  <si>
    <t>EMP 116</t>
  </si>
  <si>
    <t>EMP 117</t>
  </si>
  <si>
    <t>EMP 118</t>
  </si>
  <si>
    <t>EMP 119</t>
  </si>
  <si>
    <t>EMP 120</t>
  </si>
  <si>
    <t>EMP 121</t>
  </si>
  <si>
    <t>EMP 122</t>
  </si>
  <si>
    <t>EMP 123</t>
  </si>
  <si>
    <t>EMP 124</t>
  </si>
  <si>
    <t>EMP 125</t>
  </si>
  <si>
    <t>EMP 126</t>
  </si>
  <si>
    <t>EMP 127</t>
  </si>
  <si>
    <t>EMP 128</t>
  </si>
  <si>
    <t>EMP 129</t>
  </si>
  <si>
    <t>EMP 130</t>
  </si>
  <si>
    <t>EMP 131</t>
  </si>
  <si>
    <t>EMP 132</t>
  </si>
  <si>
    <t>EMP 133</t>
  </si>
  <si>
    <t>EMP 134</t>
  </si>
  <si>
    <t>EMP 135</t>
  </si>
  <si>
    <t>EMP 136</t>
  </si>
  <si>
    <t>EMP 137</t>
  </si>
  <si>
    <t>EMP 138</t>
  </si>
  <si>
    <t>EMP 139</t>
  </si>
  <si>
    <t>EMP 140</t>
  </si>
  <si>
    <t>EMP 141</t>
  </si>
  <si>
    <t>EMP 142</t>
  </si>
  <si>
    <t>EMP 143</t>
  </si>
  <si>
    <t>EMP 144</t>
  </si>
  <si>
    <t>EMP 145</t>
  </si>
  <si>
    <t>EMP 146</t>
  </si>
  <si>
    <t>EMP 147</t>
  </si>
  <si>
    <t>EMP 148</t>
  </si>
  <si>
    <t>EMP 149</t>
  </si>
  <si>
    <t>EMP 150</t>
  </si>
  <si>
    <t>EMP 151</t>
  </si>
  <si>
    <t>EMP 152</t>
  </si>
  <si>
    <t>EMP 153</t>
  </si>
  <si>
    <t>EMP 154</t>
  </si>
  <si>
    <t>EMP 155</t>
  </si>
  <si>
    <t>EMP 156</t>
  </si>
  <si>
    <t>EMP 157</t>
  </si>
  <si>
    <t>EMP 158</t>
  </si>
  <si>
    <t>EMP 159</t>
  </si>
  <si>
    <t>EMP 160</t>
  </si>
  <si>
    <t>EMP 161</t>
  </si>
  <si>
    <t>EMP 162</t>
  </si>
  <si>
    <t>EMP 163</t>
  </si>
  <si>
    <t>EMP 164</t>
  </si>
  <si>
    <t>EMP 165</t>
  </si>
  <si>
    <t>EMP 166</t>
  </si>
  <si>
    <t>EMP 167</t>
  </si>
  <si>
    <t>EMP 168</t>
  </si>
  <si>
    <t>EMP 169</t>
  </si>
  <si>
    <t>EMP 170</t>
  </si>
  <si>
    <t>EMP 171</t>
  </si>
  <si>
    <t>EMP 172</t>
  </si>
  <si>
    <t>EMP 173</t>
  </si>
  <si>
    <t>EMP 174</t>
  </si>
  <si>
    <t>EMP 175</t>
  </si>
  <si>
    <t>EMP 176</t>
  </si>
  <si>
    <t>EMP 177</t>
  </si>
  <si>
    <t>EMP 178</t>
  </si>
  <si>
    <t>EMP 179</t>
  </si>
  <si>
    <t>EMP 180</t>
  </si>
  <si>
    <t>EMP 181</t>
  </si>
  <si>
    <t>EMP 182</t>
  </si>
  <si>
    <t>EMP 183</t>
  </si>
  <si>
    <t>EMP 184</t>
  </si>
  <si>
    <t>EMP 185</t>
  </si>
  <si>
    <t>EMP 186</t>
  </si>
  <si>
    <t>EMP 187</t>
  </si>
  <si>
    <t>EMP 188</t>
  </si>
  <si>
    <t>EMP 189</t>
  </si>
  <si>
    <t>EMP 190</t>
  </si>
  <si>
    <t>EMP 191</t>
  </si>
  <si>
    <t>EMP 192</t>
  </si>
  <si>
    <t>EMP 193</t>
  </si>
  <si>
    <t>EMP 194</t>
  </si>
  <si>
    <t>EMP 195</t>
  </si>
  <si>
    <t>EMP 196</t>
  </si>
  <si>
    <t>EMP 197</t>
  </si>
  <si>
    <t>EMP 198</t>
  </si>
  <si>
    <t>EMP 199</t>
  </si>
  <si>
    <t>EMP 200</t>
  </si>
  <si>
    <t>EMP 201</t>
  </si>
  <si>
    <t>RESULT</t>
  </si>
  <si>
    <t>PERCENTAGE</t>
  </si>
  <si>
    <t>MULTIPLY</t>
  </si>
  <si>
    <t xml:space="preserve">BASIC </t>
  </si>
  <si>
    <t xml:space="preserve">DA </t>
  </si>
  <si>
    <t>NET SALARY</t>
  </si>
  <si>
    <t>CALCULATE PF</t>
  </si>
  <si>
    <t>PURCHASE</t>
  </si>
  <si>
    <t>EXPENSES</t>
  </si>
  <si>
    <t>PROFIT</t>
  </si>
  <si>
    <t>CALCULATE PROFIT</t>
  </si>
  <si>
    <t>14/09/2006</t>
  </si>
  <si>
    <t>SHAHRUKH</t>
  </si>
  <si>
    <t>SALMAAN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</si>
</sst>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#&quot;HRS&quot;"/>
  </numFmts>
  <fonts count="35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sz val="16"/>
      <color rgb="FF92D05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2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sz val="18"/>
      <color rgb="FF92D050"/>
      <name val="Calibri"/>
      <family val="2"/>
      <scheme val="minor"/>
    </font>
    <font>
      <sz val="18"/>
      <color rgb="FF00B050"/>
      <name val="Calibri"/>
      <family val="2"/>
      <scheme val="minor"/>
    </font>
    <font>
      <sz val="16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5"/>
      <color rgb="FF040C28"/>
      <name val="Arial"/>
      <family val="2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Kruti Dev 011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gency FB"/>
      <family val="2"/>
    </font>
    <font>
      <sz val="11"/>
      <color theme="1"/>
      <name val="Agency FB"/>
      <family val="2"/>
    </font>
    <font>
      <b/>
      <sz val="12"/>
      <color theme="1"/>
      <name val="Agency FB"/>
      <family val="2"/>
    </font>
    <font>
      <b/>
      <u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0" fillId="4" borderId="0" xfId="0" applyFill="1"/>
    <xf numFmtId="0" fontId="0" fillId="2" borderId="0" xfId="0" applyFill="1"/>
    <xf numFmtId="0" fontId="8" fillId="2" borderId="0" xfId="0" applyFont="1" applyFill="1"/>
    <xf numFmtId="0" fontId="0" fillId="0" borderId="0" xfId="0" applyFill="1"/>
    <xf numFmtId="0" fontId="11" fillId="2" borderId="0" xfId="0" applyFont="1" applyFill="1"/>
    <xf numFmtId="0" fontId="12" fillId="2" borderId="0" xfId="0" applyFont="1" applyFill="1"/>
    <xf numFmtId="0" fontId="0" fillId="0" borderId="0" xfId="0" applyAlignment="1">
      <alignment textRotation="45"/>
    </xf>
    <xf numFmtId="0" fontId="13" fillId="2" borderId="0" xfId="0" applyFont="1" applyFill="1"/>
    <xf numFmtId="0" fontId="0" fillId="1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21" borderId="1" xfId="0" applyFill="1" applyBorder="1"/>
    <xf numFmtId="0" fontId="0" fillId="17" borderId="1" xfId="0" applyFill="1" applyBorder="1"/>
    <xf numFmtId="0" fontId="0" fillId="19" borderId="1" xfId="0" applyFill="1" applyBorder="1"/>
    <xf numFmtId="0" fontId="0" fillId="22" borderId="1" xfId="0" applyFill="1" applyBorder="1"/>
    <xf numFmtId="0" fontId="0" fillId="17" borderId="1" xfId="0" applyFont="1" applyFill="1" applyBorder="1"/>
    <xf numFmtId="0" fontId="14" fillId="2" borderId="0" xfId="0" applyFont="1" applyFill="1"/>
    <xf numFmtId="0" fontId="0" fillId="0" borderId="0" xfId="0" applyFont="1" applyFill="1"/>
    <xf numFmtId="0" fontId="0" fillId="19" borderId="2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0" xfId="0" applyFill="1" applyBorder="1"/>
    <xf numFmtId="0" fontId="0" fillId="0" borderId="1" xfId="0" applyBorder="1"/>
    <xf numFmtId="0" fontId="4" fillId="3" borderId="1" xfId="0" applyFont="1" applyFill="1" applyBorder="1"/>
    <xf numFmtId="0" fontId="0" fillId="4" borderId="1" xfId="0" applyFill="1" applyBorder="1"/>
    <xf numFmtId="0" fontId="6" fillId="3" borderId="1" xfId="0" applyFont="1" applyFill="1" applyBorder="1"/>
    <xf numFmtId="9" fontId="0" fillId="4" borderId="1" xfId="0" applyNumberFormat="1" applyFill="1" applyBorder="1"/>
    <xf numFmtId="0" fontId="6" fillId="2" borderId="0" xfId="0" applyFont="1" applyFill="1"/>
    <xf numFmtId="0" fontId="0" fillId="5" borderId="1" xfId="0" applyFill="1" applyBorder="1"/>
    <xf numFmtId="0" fontId="0" fillId="6" borderId="1" xfId="0" applyFill="1" applyBorder="1"/>
    <xf numFmtId="0" fontId="7" fillId="5" borderId="1" xfId="0" applyFont="1" applyFill="1" applyBorder="1"/>
    <xf numFmtId="0" fontId="0" fillId="7" borderId="1" xfId="0" applyFill="1" applyBorder="1"/>
    <xf numFmtId="0" fontId="10" fillId="8" borderId="1" xfId="0" applyFont="1" applyFill="1" applyBorder="1"/>
    <xf numFmtId="0" fontId="10" fillId="11" borderId="1" xfId="0" applyFont="1" applyFill="1" applyBorder="1"/>
    <xf numFmtId="0" fontId="10" fillId="9" borderId="1" xfId="0" applyFont="1" applyFill="1" applyBorder="1"/>
    <xf numFmtId="0" fontId="0" fillId="10" borderId="1" xfId="0" applyFill="1" applyBorder="1"/>
    <xf numFmtId="0" fontId="0" fillId="12" borderId="1" xfId="0" applyFill="1" applyBorder="1"/>
    <xf numFmtId="0" fontId="10" fillId="13" borderId="1" xfId="0" applyFont="1" applyFill="1" applyBorder="1"/>
    <xf numFmtId="0" fontId="0" fillId="20" borderId="1" xfId="0" applyFill="1" applyBorder="1"/>
    <xf numFmtId="0" fontId="0" fillId="15" borderId="1" xfId="0" applyFill="1" applyBorder="1"/>
    <xf numFmtId="0" fontId="0" fillId="18" borderId="1" xfId="0" applyFill="1" applyBorder="1"/>
    <xf numFmtId="0" fontId="0" fillId="16" borderId="1" xfId="0" applyFill="1" applyBorder="1"/>
    <xf numFmtId="14" fontId="0" fillId="16" borderId="1" xfId="0" applyNumberFormat="1" applyFill="1" applyBorder="1"/>
    <xf numFmtId="14" fontId="0" fillId="6" borderId="1" xfId="0" applyNumberFormat="1" applyFill="1" applyBorder="1"/>
    <xf numFmtId="0" fontId="0" fillId="0" borderId="4" xfId="0" applyBorder="1"/>
    <xf numFmtId="0" fontId="0" fillId="0" borderId="4" xfId="0" applyFill="1" applyBorder="1"/>
    <xf numFmtId="0" fontId="0" fillId="14" borderId="4" xfId="0" applyFill="1" applyBorder="1"/>
    <xf numFmtId="0" fontId="0" fillId="3" borderId="4" xfId="0" applyFill="1" applyBorder="1"/>
    <xf numFmtId="0" fontId="0" fillId="16" borderId="4" xfId="0" applyFill="1" applyBorder="1"/>
    <xf numFmtId="0" fontId="0" fillId="2" borderId="4" xfId="0" applyFill="1" applyBorder="1"/>
    <xf numFmtId="0" fontId="0" fillId="19" borderId="4" xfId="0" applyFill="1" applyBorder="1"/>
    <xf numFmtId="0" fontId="15" fillId="0" borderId="4" xfId="0" applyFont="1" applyFill="1" applyBorder="1"/>
    <xf numFmtId="0" fontId="0" fillId="0" borderId="0" xfId="0" applyFont="1"/>
    <xf numFmtId="0" fontId="16" fillId="2" borderId="0" xfId="0" applyFont="1" applyFill="1"/>
    <xf numFmtId="0" fontId="0" fillId="5" borderId="0" xfId="0" applyFill="1"/>
    <xf numFmtId="0" fontId="0" fillId="5" borderId="0" xfId="0" applyFill="1" applyBorder="1"/>
    <xf numFmtId="0" fontId="0" fillId="5" borderId="5" xfId="0" applyFill="1" applyBorder="1"/>
    <xf numFmtId="0" fontId="17" fillId="0" borderId="0" xfId="0" applyFont="1"/>
    <xf numFmtId="0" fontId="2" fillId="2" borderId="0" xfId="0" applyFont="1" applyFill="1"/>
    <xf numFmtId="0" fontId="2" fillId="14" borderId="0" xfId="0" applyFont="1" applyFill="1"/>
    <xf numFmtId="0" fontId="6" fillId="5" borderId="1" xfId="0" applyFont="1" applyFill="1" applyBorder="1"/>
    <xf numFmtId="0" fontId="2" fillId="5" borderId="1" xfId="0" applyFont="1" applyFill="1" applyBorder="1"/>
    <xf numFmtId="0" fontId="0" fillId="14" borderId="0" xfId="0" applyFill="1"/>
    <xf numFmtId="0" fontId="0" fillId="14" borderId="0" xfId="0" applyFill="1" applyBorder="1"/>
    <xf numFmtId="0" fontId="18" fillId="2" borderId="0" xfId="0" applyFont="1" applyFill="1" applyAlignment="1">
      <alignment horizontal="center"/>
    </xf>
    <xf numFmtId="0" fontId="19" fillId="2" borderId="0" xfId="0" applyFont="1" applyFill="1"/>
    <xf numFmtId="14" fontId="0" fillId="2" borderId="1" xfId="0" applyNumberFormat="1" applyFill="1" applyBorder="1"/>
    <xf numFmtId="14" fontId="0" fillId="0" borderId="0" xfId="0" applyNumberFormat="1" applyFill="1" applyBorder="1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0" fillId="23" borderId="16" xfId="0" applyFill="1" applyBorder="1"/>
    <xf numFmtId="0" fontId="0" fillId="23" borderId="0" xfId="0" applyFill="1" applyBorder="1"/>
    <xf numFmtId="0" fontId="0" fillId="23" borderId="0" xfId="0" applyFill="1"/>
    <xf numFmtId="0" fontId="0" fillId="23" borderId="12" xfId="0" applyFill="1" applyBorder="1"/>
    <xf numFmtId="0" fontId="0" fillId="23" borderId="12" xfId="0" applyFill="1" applyBorder="1" applyAlignment="1">
      <alignment vertical="center"/>
    </xf>
    <xf numFmtId="0" fontId="0" fillId="23" borderId="17" xfId="0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5" xfId="0" applyBorder="1"/>
    <xf numFmtId="0" fontId="0" fillId="0" borderId="13" xfId="0" applyFill="1" applyBorder="1"/>
    <xf numFmtId="0" fontId="0" fillId="0" borderId="26" xfId="0" applyBorder="1"/>
    <xf numFmtId="0" fontId="0" fillId="0" borderId="27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2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4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0" borderId="1" xfId="0" applyFill="1" applyBorder="1"/>
    <xf numFmtId="0" fontId="24" fillId="0" borderId="0" xfId="0" applyFont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5" borderId="1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3" fillId="2" borderId="0" xfId="0" applyFont="1" applyFill="1"/>
    <xf numFmtId="0" fontId="25" fillId="2" borderId="0" xfId="0" applyFont="1" applyFill="1"/>
    <xf numFmtId="0" fontId="0" fillId="0" borderId="5" xfId="0" applyFill="1" applyBorder="1"/>
    <xf numFmtId="0" fontId="0" fillId="0" borderId="5" xfId="0" applyBorder="1"/>
    <xf numFmtId="0" fontId="0" fillId="0" borderId="31" xfId="0" applyBorder="1"/>
    <xf numFmtId="0" fontId="0" fillId="19" borderId="1" xfId="0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21" fillId="19" borderId="1" xfId="0" applyFont="1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0" fontId="0" fillId="28" borderId="1" xfId="0" applyFill="1" applyBorder="1"/>
    <xf numFmtId="0" fontId="0" fillId="1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14" borderId="1" xfId="0" applyFont="1" applyFill="1" applyBorder="1"/>
    <xf numFmtId="0" fontId="21" fillId="0" borderId="0" xfId="0" applyFont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1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26" fillId="0" borderId="0" xfId="0" applyFont="1"/>
    <xf numFmtId="0" fontId="0" fillId="29" borderId="1" xfId="0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14" borderId="1" xfId="0" applyFill="1" applyBorder="1" applyAlignment="1">
      <alignment horizontal="left"/>
    </xf>
    <xf numFmtId="2" fontId="0" fillId="0" borderId="0" xfId="0" applyNumberFormat="1"/>
    <xf numFmtId="0" fontId="0" fillId="0" borderId="11" xfId="0" applyBorder="1" applyAlignment="1">
      <alignment horizontal="center" vertical="center"/>
    </xf>
    <xf numFmtId="0" fontId="0" fillId="1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21" borderId="0" xfId="0" applyFill="1" applyBorder="1"/>
    <xf numFmtId="164" fontId="0" fillId="0" borderId="0" xfId="0" applyNumberFormat="1"/>
    <xf numFmtId="0" fontId="26" fillId="2" borderId="35" xfId="0" applyFont="1" applyFill="1" applyBorder="1" applyAlignment="1">
      <alignment horizontal="center"/>
    </xf>
    <xf numFmtId="0" fontId="0" fillId="30" borderId="35" xfId="0" applyFill="1" applyBorder="1" applyAlignment="1">
      <alignment horizontal="center"/>
    </xf>
    <xf numFmtId="0" fontId="0" fillId="21" borderId="35" xfId="0" applyFill="1" applyBorder="1" applyAlignment="1">
      <alignment horizontal="center"/>
    </xf>
    <xf numFmtId="0" fontId="0" fillId="20" borderId="35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0" fillId="34" borderId="35" xfId="0" applyFill="1" applyBorder="1" applyAlignment="1">
      <alignment horizontal="center"/>
    </xf>
    <xf numFmtId="0" fontId="0" fillId="35" borderId="35" xfId="0" applyFill="1" applyBorder="1" applyAlignment="1">
      <alignment horizontal="center"/>
    </xf>
    <xf numFmtId="0" fontId="0" fillId="36" borderId="35" xfId="0" applyFill="1" applyBorder="1" applyAlignment="1">
      <alignment horizontal="center"/>
    </xf>
    <xf numFmtId="0" fontId="0" fillId="17" borderId="35" xfId="0" applyFill="1" applyBorder="1" applyAlignment="1">
      <alignment horizontal="center"/>
    </xf>
    <xf numFmtId="165" fontId="0" fillId="25" borderId="35" xfId="0" applyNumberFormat="1" applyFill="1" applyBorder="1" applyAlignment="1">
      <alignment horizontal="center"/>
    </xf>
    <xf numFmtId="0" fontId="0" fillId="22" borderId="35" xfId="0" applyFill="1" applyBorder="1" applyAlignment="1">
      <alignment horizontal="center"/>
    </xf>
    <xf numFmtId="1" fontId="0" fillId="22" borderId="35" xfId="0" applyNumberFormat="1" applyFill="1" applyBorder="1" applyAlignment="1">
      <alignment horizontal="center"/>
    </xf>
    <xf numFmtId="1" fontId="0" fillId="27" borderId="35" xfId="0" applyNumberFormat="1" applyFill="1" applyBorder="1" applyAlignment="1">
      <alignment horizontal="center"/>
    </xf>
    <xf numFmtId="1" fontId="0" fillId="21" borderId="35" xfId="0" applyNumberFormat="1" applyFill="1" applyBorder="1" applyAlignment="1">
      <alignment horizontal="center"/>
    </xf>
    <xf numFmtId="1" fontId="0" fillId="32" borderId="35" xfId="0" applyNumberFormat="1" applyFill="1" applyBorder="1" applyAlignment="1">
      <alignment horizontal="center"/>
    </xf>
    <xf numFmtId="1" fontId="0" fillId="26" borderId="3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Border="1"/>
    <xf numFmtId="0" fontId="0" fillId="0" borderId="38" xfId="0" applyBorder="1"/>
    <xf numFmtId="0" fontId="0" fillId="0" borderId="35" xfId="0" applyBorder="1" applyAlignment="1">
      <alignment horizontal="center"/>
    </xf>
    <xf numFmtId="0" fontId="0" fillId="21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14" fontId="0" fillId="0" borderId="3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14" borderId="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7" borderId="6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14" fontId="0" fillId="19" borderId="6" xfId="0" applyNumberFormat="1" applyFill="1" applyBorder="1" applyAlignment="1">
      <alignment horizontal="center"/>
    </xf>
    <xf numFmtId="0" fontId="10" fillId="38" borderId="6" xfId="0" applyFont="1" applyFill="1" applyBorder="1" applyAlignment="1">
      <alignment horizontal="center"/>
    </xf>
    <xf numFmtId="0" fontId="10" fillId="38" borderId="6" xfId="0" applyFont="1" applyFill="1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6" xfId="0" applyBorder="1" applyAlignment="1">
      <alignment horizontal="center"/>
    </xf>
    <xf numFmtId="0" fontId="0" fillId="20" borderId="6" xfId="0" applyFill="1" applyBorder="1"/>
    <xf numFmtId="0" fontId="32" fillId="0" borderId="0" xfId="0" applyFont="1" applyAlignment="1">
      <alignment horizontal="center"/>
    </xf>
    <xf numFmtId="0" fontId="0" fillId="20" borderId="6" xfId="0" applyFill="1" applyBorder="1" applyAlignment="1">
      <alignment horizontal="center"/>
    </xf>
    <xf numFmtId="0" fontId="0" fillId="20" borderId="6" xfId="0" applyFill="1" applyBorder="1" applyAlignment="1">
      <alignment horizontal="center" vertical="top"/>
    </xf>
    <xf numFmtId="0" fontId="0" fillId="14" borderId="6" xfId="0" applyFill="1" applyBorder="1"/>
    <xf numFmtId="0" fontId="0" fillId="6" borderId="6" xfId="0" applyFill="1" applyBorder="1" applyAlignment="1">
      <alignment horizontal="center"/>
    </xf>
    <xf numFmtId="0" fontId="0" fillId="23" borderId="6" xfId="0" applyFill="1" applyBorder="1"/>
    <xf numFmtId="0" fontId="0" fillId="23" borderId="6" xfId="0" applyFill="1" applyBorder="1" applyAlignment="1">
      <alignment horizontal="right"/>
    </xf>
    <xf numFmtId="0" fontId="0" fillId="5" borderId="6" xfId="0" applyFill="1" applyBorder="1" applyAlignment="1">
      <alignment horizontal="right"/>
    </xf>
    <xf numFmtId="0" fontId="0" fillId="5" borderId="6" xfId="0" applyFill="1" applyBorder="1"/>
    <xf numFmtId="0" fontId="27" fillId="0" borderId="6" xfId="0" applyFont="1" applyBorder="1"/>
    <xf numFmtId="0" fontId="0" fillId="0" borderId="6" xfId="0" applyFont="1" applyBorder="1" applyAlignment="1">
      <alignment horizontal="center"/>
    </xf>
    <xf numFmtId="0" fontId="21" fillId="14" borderId="6" xfId="0" applyFont="1" applyFill="1" applyBorder="1" applyAlignment="1">
      <alignment horizontal="center"/>
    </xf>
    <xf numFmtId="0" fontId="21" fillId="14" borderId="6" xfId="0" applyFont="1" applyFill="1" applyBorder="1"/>
    <xf numFmtId="0" fontId="2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9" borderId="1" xfId="0" applyFill="1" applyBorder="1"/>
    <xf numFmtId="0" fontId="0" fillId="20" borderId="39" xfId="0" applyFill="1" applyBorder="1" applyAlignment="1">
      <alignment horizontal="center"/>
    </xf>
    <xf numFmtId="0" fontId="28" fillId="20" borderId="32" xfId="0" applyFont="1" applyFill="1" applyBorder="1" applyAlignment="1">
      <alignment horizontal="center"/>
    </xf>
    <xf numFmtId="0" fontId="28" fillId="20" borderId="40" xfId="0" applyFont="1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28" fillId="20" borderId="0" xfId="0" applyFont="1" applyFill="1" applyBorder="1" applyAlignment="1">
      <alignment horizontal="center"/>
    </xf>
    <xf numFmtId="0" fontId="28" fillId="20" borderId="31" xfId="0" applyFont="1" applyFill="1" applyBorder="1" applyAlignment="1">
      <alignment horizontal="center"/>
    </xf>
    <xf numFmtId="0" fontId="29" fillId="20" borderId="0" xfId="0" applyFont="1" applyFill="1" applyBorder="1" applyAlignment="1">
      <alignment horizontal="center"/>
    </xf>
    <xf numFmtId="0" fontId="0" fillId="20" borderId="41" xfId="0" applyFill="1" applyBorder="1" applyAlignment="1">
      <alignment horizontal="center"/>
    </xf>
    <xf numFmtId="0" fontId="28" fillId="20" borderId="26" xfId="0" applyFont="1" applyFill="1" applyBorder="1" applyAlignment="1">
      <alignment horizontal="center"/>
    </xf>
    <xf numFmtId="0" fontId="28" fillId="20" borderId="4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6" fillId="14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2" borderId="26" xfId="0" applyFont="1" applyFill="1" applyBorder="1" applyAlignment="1"/>
    <xf numFmtId="0" fontId="21" fillId="2" borderId="26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26" fillId="14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9" borderId="1" xfId="0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21" fillId="2" borderId="1" xfId="0" applyFont="1" applyFill="1" applyBorder="1"/>
    <xf numFmtId="0" fontId="21" fillId="14" borderId="1" xfId="0" applyFont="1" applyFill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3" fontId="0" fillId="0" borderId="0" xfId="0" applyNumberFormat="1"/>
    <xf numFmtId="0" fontId="21" fillId="2" borderId="4" xfId="0" applyFont="1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40" borderId="7" xfId="0" applyFill="1" applyBorder="1" applyAlignment="1">
      <alignment horizontal="center"/>
    </xf>
    <xf numFmtId="0" fontId="0" fillId="40" borderId="6" xfId="0" applyFill="1" applyBorder="1" applyAlignment="1">
      <alignment horizontal="center"/>
    </xf>
    <xf numFmtId="9" fontId="0" fillId="41" borderId="7" xfId="0" applyNumberFormat="1" applyFill="1" applyBorder="1" applyAlignment="1">
      <alignment horizontal="center"/>
    </xf>
    <xf numFmtId="9" fontId="0" fillId="41" borderId="6" xfId="0" applyNumberFormat="1" applyFill="1" applyBorder="1" applyAlignment="1">
      <alignment horizontal="center"/>
    </xf>
    <xf numFmtId="0" fontId="0" fillId="41" borderId="7" xfId="0" applyFill="1" applyBorder="1" applyAlignment="1">
      <alignment horizontal="center"/>
    </xf>
    <xf numFmtId="0" fontId="0" fillId="41" borderId="6" xfId="0" applyFill="1" applyBorder="1" applyAlignment="1">
      <alignment horizontal="center"/>
    </xf>
    <xf numFmtId="0" fontId="0" fillId="42" borderId="7" xfId="0" applyFill="1" applyBorder="1" applyAlignment="1">
      <alignment horizontal="center"/>
    </xf>
    <xf numFmtId="0" fontId="0" fillId="42" borderId="6" xfId="0" applyFill="1" applyBorder="1" applyAlignment="1">
      <alignment horizontal="center"/>
    </xf>
    <xf numFmtId="0" fontId="0" fillId="0" borderId="0" xfId="0" applyAlignment="1">
      <alignment horizontal="left" indent="1"/>
    </xf>
    <xf numFmtId="0" fontId="21" fillId="2" borderId="4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6" xfId="0" applyFill="1" applyBorder="1"/>
    <xf numFmtId="0" fontId="0" fillId="14" borderId="33" xfId="0" applyFill="1" applyBorder="1" applyAlignment="1">
      <alignment horizontal="center"/>
    </xf>
    <xf numFmtId="0" fontId="0" fillId="21" borderId="33" xfId="0" applyFill="1" applyBorder="1"/>
    <xf numFmtId="0" fontId="24" fillId="0" borderId="0" xfId="0" applyFont="1" applyFill="1" applyAlignment="1">
      <alignment horizontal="center"/>
    </xf>
    <xf numFmtId="0" fontId="0" fillId="16" borderId="0" xfId="0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26" fillId="14" borderId="6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9" borderId="1" xfId="0" applyFill="1" applyBorder="1" applyAlignment="1">
      <alignment horizontal="center"/>
    </xf>
    <xf numFmtId="0" fontId="26" fillId="14" borderId="1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32" fillId="2" borderId="0" xfId="0" applyFont="1" applyFill="1" applyAlignment="1">
      <alignment horizontal="center" vertical="center"/>
    </xf>
    <xf numFmtId="0" fontId="31" fillId="15" borderId="3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12" xfId="0" applyFont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0" fillId="1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24" fillId="0" borderId="4" xfId="0" applyFont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1" fillId="2" borderId="26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1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99FF"/>
      <color rgb="FF00FF00"/>
      <color rgb="FFF20EC7"/>
      <color rgb="FF66FF99"/>
      <color rgb="FF008080"/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>
        <c:manualLayout>
          <c:layoutTarget val="inner"/>
          <c:xMode val="edge"/>
          <c:yMode val="edge"/>
          <c:x val="0.10032970242792009"/>
          <c:y val="0"/>
          <c:w val="0.74009447199511014"/>
          <c:h val="0.86358943955534972"/>
        </c:manualLayout>
      </c:layout>
      <c:bar3DChart>
        <c:barDir val="col"/>
        <c:grouping val="clustered"/>
        <c:ser>
          <c:idx val="0"/>
          <c:order val="0"/>
          <c:tx>
            <c:strRef>
              <c:f>Sheet1!$B$500</c:f>
              <c:strCache>
                <c:ptCount val="1"/>
                <c:pt idx="0">
                  <c:v>OPPO USER</c:v>
                </c:pt>
              </c:strCache>
            </c:strRef>
          </c:tx>
          <c:cat>
            <c:strRef>
              <c:f>Sheet1!$A$501:$A$512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MACRH</c:v>
                </c:pt>
                <c:pt idx="3">
                  <c:v>APRIL</c:v>
                </c:pt>
                <c:pt idx="4">
                  <c:v>MAY</c:v>
                </c:pt>
                <c:pt idx="5">
                  <c:v>JUN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OCTUBER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Sheet1!$B$501:$B$512</c:f>
              <c:numCache>
                <c:formatCode>General</c:formatCode>
                <c:ptCount val="12"/>
                <c:pt idx="0">
                  <c:v>5000</c:v>
                </c:pt>
                <c:pt idx="1">
                  <c:v>2000</c:v>
                </c:pt>
                <c:pt idx="2">
                  <c:v>5000</c:v>
                </c:pt>
                <c:pt idx="3">
                  <c:v>2000</c:v>
                </c:pt>
                <c:pt idx="4">
                  <c:v>9999</c:v>
                </c:pt>
                <c:pt idx="5">
                  <c:v>2100</c:v>
                </c:pt>
                <c:pt idx="6">
                  <c:v>2500</c:v>
                </c:pt>
                <c:pt idx="7">
                  <c:v>2900</c:v>
                </c:pt>
                <c:pt idx="8">
                  <c:v>3300</c:v>
                </c:pt>
                <c:pt idx="9">
                  <c:v>3700</c:v>
                </c:pt>
                <c:pt idx="10">
                  <c:v>4100</c:v>
                </c:pt>
                <c:pt idx="11">
                  <c:v>4500</c:v>
                </c:pt>
              </c:numCache>
            </c:numRef>
          </c:val>
        </c:ser>
        <c:ser>
          <c:idx val="1"/>
          <c:order val="1"/>
          <c:tx>
            <c:strRef>
              <c:f>Sheet1!$C$500</c:f>
              <c:strCache>
                <c:ptCount val="1"/>
                <c:pt idx="0">
                  <c:v>VIVO USER</c:v>
                </c:pt>
              </c:strCache>
            </c:strRef>
          </c:tx>
          <c:cat>
            <c:strRef>
              <c:f>Sheet1!$A$501:$A$512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MACRH</c:v>
                </c:pt>
                <c:pt idx="3">
                  <c:v>APRIL</c:v>
                </c:pt>
                <c:pt idx="4">
                  <c:v>MAY</c:v>
                </c:pt>
                <c:pt idx="5">
                  <c:v>JUN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OCTUBER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Sheet1!$C$501:$C$512</c:f>
              <c:numCache>
                <c:formatCode>General</c:formatCode>
                <c:ptCount val="12"/>
                <c:pt idx="0">
                  <c:v>4000</c:v>
                </c:pt>
                <c:pt idx="1">
                  <c:v>3000</c:v>
                </c:pt>
                <c:pt idx="2">
                  <c:v>4000</c:v>
                </c:pt>
                <c:pt idx="3">
                  <c:v>3000</c:v>
                </c:pt>
                <c:pt idx="4">
                  <c:v>8888</c:v>
                </c:pt>
                <c:pt idx="5">
                  <c:v>2200</c:v>
                </c:pt>
                <c:pt idx="6">
                  <c:v>2600</c:v>
                </c:pt>
                <c:pt idx="7">
                  <c:v>3000</c:v>
                </c:pt>
                <c:pt idx="8">
                  <c:v>3400</c:v>
                </c:pt>
                <c:pt idx="9">
                  <c:v>3800</c:v>
                </c:pt>
                <c:pt idx="10">
                  <c:v>4200</c:v>
                </c:pt>
                <c:pt idx="11">
                  <c:v>4600</c:v>
                </c:pt>
              </c:numCache>
            </c:numRef>
          </c:val>
        </c:ser>
        <c:ser>
          <c:idx val="2"/>
          <c:order val="2"/>
          <c:tx>
            <c:strRef>
              <c:f>Sheet1!$D$500</c:f>
              <c:strCache>
                <c:ptCount val="1"/>
                <c:pt idx="0">
                  <c:v>POCO USER</c:v>
                </c:pt>
              </c:strCache>
            </c:strRef>
          </c:tx>
          <c:cat>
            <c:strRef>
              <c:f>Sheet1!$A$501:$A$512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MACRH</c:v>
                </c:pt>
                <c:pt idx="3">
                  <c:v>APRIL</c:v>
                </c:pt>
                <c:pt idx="4">
                  <c:v>MAY</c:v>
                </c:pt>
                <c:pt idx="5">
                  <c:v>JUN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OCTUBER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Sheet1!$D$501:$D$512</c:f>
              <c:numCache>
                <c:formatCode>General</c:formatCode>
                <c:ptCount val="12"/>
                <c:pt idx="0">
                  <c:v>3000</c:v>
                </c:pt>
                <c:pt idx="1">
                  <c:v>4000</c:v>
                </c:pt>
                <c:pt idx="2">
                  <c:v>3000</c:v>
                </c:pt>
                <c:pt idx="3">
                  <c:v>4000</c:v>
                </c:pt>
                <c:pt idx="4">
                  <c:v>7777</c:v>
                </c:pt>
                <c:pt idx="5">
                  <c:v>2300</c:v>
                </c:pt>
                <c:pt idx="6">
                  <c:v>2700</c:v>
                </c:pt>
                <c:pt idx="7">
                  <c:v>3100</c:v>
                </c:pt>
                <c:pt idx="8">
                  <c:v>3500</c:v>
                </c:pt>
                <c:pt idx="9">
                  <c:v>3900</c:v>
                </c:pt>
                <c:pt idx="10">
                  <c:v>4300</c:v>
                </c:pt>
                <c:pt idx="11">
                  <c:v>4700</c:v>
                </c:pt>
              </c:numCache>
            </c:numRef>
          </c:val>
        </c:ser>
        <c:ser>
          <c:idx val="3"/>
          <c:order val="3"/>
          <c:tx>
            <c:strRef>
              <c:f>Sheet1!$E$500</c:f>
              <c:strCache>
                <c:ptCount val="1"/>
                <c:pt idx="0">
                  <c:v>REDMI USER</c:v>
                </c:pt>
              </c:strCache>
            </c:strRef>
          </c:tx>
          <c:cat>
            <c:strRef>
              <c:f>Sheet1!$A$501:$A$512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MACRH</c:v>
                </c:pt>
                <c:pt idx="3">
                  <c:v>APRIL</c:v>
                </c:pt>
                <c:pt idx="4">
                  <c:v>MAY</c:v>
                </c:pt>
                <c:pt idx="5">
                  <c:v>JUN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OCTUBER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Sheet1!$E$501:$E$512</c:f>
              <c:numCache>
                <c:formatCode>General</c:formatCode>
                <c:ptCount val="12"/>
                <c:pt idx="0">
                  <c:v>2000</c:v>
                </c:pt>
                <c:pt idx="1">
                  <c:v>5000</c:v>
                </c:pt>
                <c:pt idx="2">
                  <c:v>2000</c:v>
                </c:pt>
                <c:pt idx="3">
                  <c:v>5000</c:v>
                </c:pt>
                <c:pt idx="4">
                  <c:v>5555</c:v>
                </c:pt>
                <c:pt idx="5">
                  <c:v>5000</c:v>
                </c:pt>
                <c:pt idx="6">
                  <c:v>2222</c:v>
                </c:pt>
                <c:pt idx="7">
                  <c:v>3200</c:v>
                </c:pt>
                <c:pt idx="8">
                  <c:v>3600</c:v>
                </c:pt>
                <c:pt idx="9">
                  <c:v>4000</c:v>
                </c:pt>
                <c:pt idx="10">
                  <c:v>4400</c:v>
                </c:pt>
                <c:pt idx="11">
                  <c:v>4800</c:v>
                </c:pt>
              </c:numCache>
            </c:numRef>
          </c:val>
        </c:ser>
        <c:shape val="cylinder"/>
        <c:axId val="128983808"/>
        <c:axId val="128985344"/>
        <c:axId val="0"/>
      </c:bar3DChart>
      <c:catAx>
        <c:axId val="128983808"/>
        <c:scaling>
          <c:orientation val="minMax"/>
        </c:scaling>
        <c:axPos val="b"/>
        <c:tickLblPos val="nextTo"/>
        <c:crossAx val="128985344"/>
        <c:crosses val="autoZero"/>
        <c:auto val="1"/>
        <c:lblAlgn val="ctr"/>
        <c:lblOffset val="100"/>
      </c:catAx>
      <c:valAx>
        <c:axId val="128985344"/>
        <c:scaling>
          <c:orientation val="minMax"/>
        </c:scaling>
        <c:axPos val="l"/>
        <c:majorGridlines/>
        <c:numFmt formatCode="General" sourceLinked="1"/>
        <c:tickLblPos val="nextTo"/>
        <c:crossAx val="128983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211</xdr:row>
      <xdr:rowOff>19049</xdr:rowOff>
    </xdr:from>
    <xdr:to>
      <xdr:col>7</xdr:col>
      <xdr:colOff>1292225</xdr:colOff>
      <xdr:row>212</xdr:row>
      <xdr:rowOff>180974</xdr:rowOff>
    </xdr:to>
    <xdr:pic>
      <xdr:nvPicPr>
        <xdr:cNvPr id="1025" name="Picture 1" descr="C:\Users\ACER 26\AppData\Local\Microsoft\Windows\INetCache\IE\8H4YM3TR\Alice_Sara_Ott_-_Signature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44329349"/>
          <a:ext cx="1924049" cy="352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14</xdr:col>
      <xdr:colOff>504825</xdr:colOff>
      <xdr:row>214</xdr:row>
      <xdr:rowOff>38100</xdr:rowOff>
    </xdr:from>
    <xdr:to>
      <xdr:col>15</xdr:col>
      <xdr:colOff>390523</xdr:colOff>
      <xdr:row>215</xdr:row>
      <xdr:rowOff>161925</xdr:rowOff>
    </xdr:to>
    <xdr:pic>
      <xdr:nvPicPr>
        <xdr:cNvPr id="1028" name="Picture 4" descr="C:\Users\ACER 26\AppData\Local\Microsoft\Windows\INetCache\IE\SNZCLUJS\Nguyễn_Văn_Bình_,_Nguyen_Van_Binh_signature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77775" y="44919900"/>
          <a:ext cx="857250" cy="3238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209550</xdr:colOff>
      <xdr:row>179</xdr:row>
      <xdr:rowOff>161925</xdr:rowOff>
    </xdr:from>
    <xdr:to>
      <xdr:col>6</xdr:col>
      <xdr:colOff>165100</xdr:colOff>
      <xdr:row>184</xdr:row>
      <xdr:rowOff>142875</xdr:rowOff>
    </xdr:to>
    <xdr:pic>
      <xdr:nvPicPr>
        <xdr:cNvPr id="9" name="Picture 8" descr="images (4)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24375" y="38338125"/>
          <a:ext cx="1019175" cy="933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11</xdr:col>
      <xdr:colOff>156634</xdr:colOff>
      <xdr:row>183</xdr:row>
      <xdr:rowOff>1059</xdr:rowOff>
    </xdr:from>
    <xdr:to>
      <xdr:col>12</xdr:col>
      <xdr:colOff>437229</xdr:colOff>
      <xdr:row>188</xdr:row>
      <xdr:rowOff>53975</xdr:rowOff>
    </xdr:to>
    <xdr:pic>
      <xdr:nvPicPr>
        <xdr:cNvPr id="5" name="Picture 4" descr="WhatsApp Image 2024-01-24 at 2.03.48 PM.jpe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05509" y="38939259"/>
          <a:ext cx="1011766" cy="1033991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twoCellAnchor>
    <xdr:from>
      <xdr:col>4</xdr:col>
      <xdr:colOff>583405</xdr:colOff>
      <xdr:row>409</xdr:row>
      <xdr:rowOff>107157</xdr:rowOff>
    </xdr:from>
    <xdr:to>
      <xdr:col>6</xdr:col>
      <xdr:colOff>59530</xdr:colOff>
      <xdr:row>411</xdr:row>
      <xdr:rowOff>166688</xdr:rowOff>
    </xdr:to>
    <xdr:sp macro="" textlink="">
      <xdr:nvSpPr>
        <xdr:cNvPr id="6" name="Rectangle 5"/>
        <xdr:cNvSpPr/>
      </xdr:nvSpPr>
      <xdr:spPr>
        <a:xfrm>
          <a:off x="4393405" y="83510438"/>
          <a:ext cx="1202531" cy="44053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=basic</a:t>
          </a:r>
          <a:r>
            <a:rPr lang="en-US" sz="1100" baseline="0"/>
            <a:t>  salary /30*attendees</a:t>
          </a:r>
          <a:endParaRPr lang="en-US" sz="1100"/>
        </a:p>
      </xdr:txBody>
    </xdr:sp>
    <xdr:clientData/>
  </xdr:twoCellAnchor>
  <xdr:twoCellAnchor>
    <xdr:from>
      <xdr:col>9</xdr:col>
      <xdr:colOff>1107280</xdr:colOff>
      <xdr:row>407</xdr:row>
      <xdr:rowOff>130970</xdr:rowOff>
    </xdr:from>
    <xdr:to>
      <xdr:col>10</xdr:col>
      <xdr:colOff>928686</xdr:colOff>
      <xdr:row>412</xdr:row>
      <xdr:rowOff>11907</xdr:rowOff>
    </xdr:to>
    <xdr:sp macro="" textlink="">
      <xdr:nvSpPr>
        <xdr:cNvPr id="7" name="Rectangle 6"/>
        <xdr:cNvSpPr/>
      </xdr:nvSpPr>
      <xdr:spPr>
        <a:xfrm>
          <a:off x="10560843" y="83153251"/>
          <a:ext cx="928687" cy="8453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=basic</a:t>
          </a:r>
          <a:r>
            <a:rPr lang="en-US" sz="1100" baseline="0"/>
            <a:t> salary/30/one day hours  * ot hours</a:t>
          </a:r>
          <a:endParaRPr lang="en-US" sz="1100"/>
        </a:p>
      </xdr:txBody>
    </xdr:sp>
    <xdr:clientData/>
  </xdr:twoCellAnchor>
  <xdr:twoCellAnchor>
    <xdr:from>
      <xdr:col>11</xdr:col>
      <xdr:colOff>11907</xdr:colOff>
      <xdr:row>407</xdr:row>
      <xdr:rowOff>47625</xdr:rowOff>
    </xdr:from>
    <xdr:to>
      <xdr:col>12</xdr:col>
      <xdr:colOff>1</xdr:colOff>
      <xdr:row>412</xdr:row>
      <xdr:rowOff>35718</xdr:rowOff>
    </xdr:to>
    <xdr:sp macro="" textlink="">
      <xdr:nvSpPr>
        <xdr:cNvPr id="8" name="Rectangle 7"/>
        <xdr:cNvSpPr/>
      </xdr:nvSpPr>
      <xdr:spPr>
        <a:xfrm>
          <a:off x="11501438" y="83069906"/>
          <a:ext cx="833438" cy="952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=salary+hra+da+canvence+ot</a:t>
          </a:r>
          <a:r>
            <a:rPr lang="en-US" sz="1100" baseline="0"/>
            <a:t> salary</a:t>
          </a:r>
          <a:endParaRPr lang="en-US" sz="1100"/>
        </a:p>
      </xdr:txBody>
    </xdr:sp>
    <xdr:clientData/>
  </xdr:twoCellAnchor>
  <xdr:twoCellAnchor>
    <xdr:from>
      <xdr:col>11</xdr:col>
      <xdr:colOff>821532</xdr:colOff>
      <xdr:row>407</xdr:row>
      <xdr:rowOff>11907</xdr:rowOff>
    </xdr:from>
    <xdr:to>
      <xdr:col>13</xdr:col>
      <xdr:colOff>11906</xdr:colOff>
      <xdr:row>412</xdr:row>
      <xdr:rowOff>-1</xdr:rowOff>
    </xdr:to>
    <xdr:sp macro="" textlink="">
      <xdr:nvSpPr>
        <xdr:cNvPr id="10" name="Rectangle 9"/>
        <xdr:cNvSpPr/>
      </xdr:nvSpPr>
      <xdr:spPr>
        <a:xfrm>
          <a:off x="12311063" y="83034188"/>
          <a:ext cx="702468" cy="9524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=salary * persentage/100</a:t>
          </a:r>
        </a:p>
      </xdr:txBody>
    </xdr:sp>
    <xdr:clientData/>
  </xdr:twoCellAnchor>
  <xdr:twoCellAnchor>
    <xdr:from>
      <xdr:col>13</xdr:col>
      <xdr:colOff>0</xdr:colOff>
      <xdr:row>407</xdr:row>
      <xdr:rowOff>71438</xdr:rowOff>
    </xdr:from>
    <xdr:to>
      <xdr:col>13</xdr:col>
      <xdr:colOff>833438</xdr:colOff>
      <xdr:row>412</xdr:row>
      <xdr:rowOff>11906</xdr:rowOff>
    </xdr:to>
    <xdr:sp macro="" textlink="">
      <xdr:nvSpPr>
        <xdr:cNvPr id="11" name="Rectangle 10"/>
        <xdr:cNvSpPr/>
      </xdr:nvSpPr>
      <xdr:spPr>
        <a:xfrm>
          <a:off x="13001625" y="83093719"/>
          <a:ext cx="833438" cy="904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=salary</a:t>
          </a:r>
          <a:r>
            <a:rPr lang="en-US" sz="1100" baseline="0"/>
            <a:t> * 0.0/100</a:t>
          </a:r>
          <a:endParaRPr lang="en-US" sz="1100"/>
        </a:p>
      </xdr:txBody>
    </xdr:sp>
    <xdr:clientData/>
  </xdr:twoCellAnchor>
  <xdr:twoCellAnchor>
    <xdr:from>
      <xdr:col>14</xdr:col>
      <xdr:colOff>35719</xdr:colOff>
      <xdr:row>407</xdr:row>
      <xdr:rowOff>130969</xdr:rowOff>
    </xdr:from>
    <xdr:to>
      <xdr:col>15</xdr:col>
      <xdr:colOff>11907</xdr:colOff>
      <xdr:row>411</xdr:row>
      <xdr:rowOff>178594</xdr:rowOff>
    </xdr:to>
    <xdr:sp macro="" textlink="">
      <xdr:nvSpPr>
        <xdr:cNvPr id="12" name="Rectangle 11"/>
        <xdr:cNvSpPr/>
      </xdr:nvSpPr>
      <xdr:spPr>
        <a:xfrm>
          <a:off x="13882688" y="83153250"/>
          <a:ext cx="952500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=gross salary</a:t>
          </a:r>
          <a:r>
            <a:rPr lang="en-US" sz="1100" baseline="0"/>
            <a:t> - pf - esi </a:t>
          </a:r>
          <a:endParaRPr lang="en-US" sz="1100"/>
        </a:p>
      </xdr:txBody>
    </xdr:sp>
    <xdr:clientData/>
  </xdr:twoCellAnchor>
  <xdr:twoCellAnchor>
    <xdr:from>
      <xdr:col>6</xdr:col>
      <xdr:colOff>11906</xdr:colOff>
      <xdr:row>493</xdr:row>
      <xdr:rowOff>154781</xdr:rowOff>
    </xdr:from>
    <xdr:to>
      <xdr:col>13</xdr:col>
      <xdr:colOff>690562</xdr:colOff>
      <xdr:row>517</xdr:row>
      <xdr:rowOff>178592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486834</xdr:colOff>
      <xdr:row>715</xdr:row>
      <xdr:rowOff>21167</xdr:rowOff>
    </xdr:from>
    <xdr:to>
      <xdr:col>4</xdr:col>
      <xdr:colOff>328084</xdr:colOff>
      <xdr:row>716</xdr:row>
      <xdr:rowOff>179917</xdr:rowOff>
    </xdr:to>
    <xdr:sp macro="" textlink="">
      <xdr:nvSpPr>
        <xdr:cNvPr id="13" name="Rectangle 12"/>
        <xdr:cNvSpPr/>
      </xdr:nvSpPr>
      <xdr:spPr>
        <a:xfrm>
          <a:off x="2423584" y="144642417"/>
          <a:ext cx="2063750" cy="37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aseline="0"/>
            <a:t> =LARGE(SALES ARREY F4 , NO )</a:t>
          </a:r>
          <a:endParaRPr lang="en-US" sz="1100"/>
        </a:p>
      </xdr:txBody>
    </xdr:sp>
    <xdr:clientData/>
  </xdr:twoCellAnchor>
  <xdr:twoCellAnchor>
    <xdr:from>
      <xdr:col>5</xdr:col>
      <xdr:colOff>539749</xdr:colOff>
      <xdr:row>699</xdr:row>
      <xdr:rowOff>10584</xdr:rowOff>
    </xdr:from>
    <xdr:to>
      <xdr:col>7</xdr:col>
      <xdr:colOff>1026584</xdr:colOff>
      <xdr:row>704</xdr:row>
      <xdr:rowOff>116417</xdr:rowOff>
    </xdr:to>
    <xdr:sp macro="" textlink="">
      <xdr:nvSpPr>
        <xdr:cNvPr id="14" name="Cloud 13"/>
        <xdr:cNvSpPr/>
      </xdr:nvSpPr>
      <xdr:spPr>
        <a:xfrm>
          <a:off x="5704416" y="141499167"/>
          <a:ext cx="2317751" cy="1058333"/>
        </a:xfrm>
        <a:prstGeom prst="clou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=RANDBETWEEN(0,2)</a:t>
          </a:r>
        </a:p>
      </xdr:txBody>
    </xdr:sp>
    <xdr:clientData/>
  </xdr:twoCellAnchor>
  <xdr:twoCellAnchor>
    <xdr:from>
      <xdr:col>6</xdr:col>
      <xdr:colOff>74084</xdr:colOff>
      <xdr:row>674</xdr:row>
      <xdr:rowOff>84667</xdr:rowOff>
    </xdr:from>
    <xdr:to>
      <xdr:col>7</xdr:col>
      <xdr:colOff>1905000</xdr:colOff>
      <xdr:row>680</xdr:row>
      <xdr:rowOff>84667</xdr:rowOff>
    </xdr:to>
    <xdr:sp macro="" textlink="">
      <xdr:nvSpPr>
        <xdr:cNvPr id="15" name="Right Arrow 14"/>
        <xdr:cNvSpPr/>
      </xdr:nvSpPr>
      <xdr:spPr>
        <a:xfrm>
          <a:off x="6244167" y="136810750"/>
          <a:ext cx="2656416" cy="1143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=CHAR(RANDBETWEEN(100,200))</a:t>
          </a:r>
        </a:p>
      </xdr:txBody>
    </xdr:sp>
    <xdr:clientData/>
  </xdr:twoCellAnchor>
  <xdr:twoCellAnchor>
    <xdr:from>
      <xdr:col>7</xdr:col>
      <xdr:colOff>338667</xdr:colOff>
      <xdr:row>634</xdr:row>
      <xdr:rowOff>42334</xdr:rowOff>
    </xdr:from>
    <xdr:to>
      <xdr:col>8</xdr:col>
      <xdr:colOff>857250</xdr:colOff>
      <xdr:row>640</xdr:row>
      <xdr:rowOff>42334</xdr:rowOff>
    </xdr:to>
    <xdr:sp macro="" textlink="">
      <xdr:nvSpPr>
        <xdr:cNvPr id="16" name="Right Arrow 15"/>
        <xdr:cNvSpPr/>
      </xdr:nvSpPr>
      <xdr:spPr>
        <a:xfrm>
          <a:off x="7334250" y="129148417"/>
          <a:ext cx="2487083" cy="1143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=RANDBETWEEN(500,1000)</a:t>
          </a:r>
        </a:p>
      </xdr:txBody>
    </xdr:sp>
    <xdr:clientData/>
  </xdr:twoCellAnchor>
  <xdr:twoCellAnchor>
    <xdr:from>
      <xdr:col>6</xdr:col>
      <xdr:colOff>95251</xdr:colOff>
      <xdr:row>624</xdr:row>
      <xdr:rowOff>74084</xdr:rowOff>
    </xdr:from>
    <xdr:to>
      <xdr:col>8</xdr:col>
      <xdr:colOff>21167</xdr:colOff>
      <xdr:row>630</xdr:row>
      <xdr:rowOff>10584</xdr:rowOff>
    </xdr:to>
    <xdr:sp macro="" textlink="">
      <xdr:nvSpPr>
        <xdr:cNvPr id="17" name="Left Arrow 16"/>
        <xdr:cNvSpPr/>
      </xdr:nvSpPr>
      <xdr:spPr>
        <a:xfrm>
          <a:off x="6265334" y="127275167"/>
          <a:ext cx="2719916" cy="1079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=RAND()*100</a:t>
          </a:r>
        </a:p>
      </xdr:txBody>
    </xdr:sp>
    <xdr:clientData/>
  </xdr:twoCellAnchor>
  <xdr:twoCellAnchor>
    <xdr:from>
      <xdr:col>7</xdr:col>
      <xdr:colOff>1005418</xdr:colOff>
      <xdr:row>593</xdr:row>
      <xdr:rowOff>169334</xdr:rowOff>
    </xdr:from>
    <xdr:to>
      <xdr:col>8</xdr:col>
      <xdr:colOff>328084</xdr:colOff>
      <xdr:row>601</xdr:row>
      <xdr:rowOff>137584</xdr:rowOff>
    </xdr:to>
    <xdr:sp macro="" textlink="">
      <xdr:nvSpPr>
        <xdr:cNvPr id="19" name="Oval Callout 18"/>
        <xdr:cNvSpPr/>
      </xdr:nvSpPr>
      <xdr:spPr>
        <a:xfrm>
          <a:off x="8001001" y="121200334"/>
          <a:ext cx="1291166" cy="1545167"/>
        </a:xfrm>
        <a:prstGeom prst="wedgeEllipse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=RAND()</a:t>
          </a:r>
        </a:p>
      </xdr:txBody>
    </xdr:sp>
    <xdr:clientData/>
  </xdr:twoCellAnchor>
  <xdr:twoCellAnchor>
    <xdr:from>
      <xdr:col>5</xdr:col>
      <xdr:colOff>31750</xdr:colOff>
      <xdr:row>588</xdr:row>
      <xdr:rowOff>285750</xdr:rowOff>
    </xdr:from>
    <xdr:to>
      <xdr:col>7</xdr:col>
      <xdr:colOff>359834</xdr:colOff>
      <xdr:row>593</xdr:row>
      <xdr:rowOff>0</xdr:rowOff>
    </xdr:to>
    <xdr:sp macro="" textlink="">
      <xdr:nvSpPr>
        <xdr:cNvPr id="20" name="Left Arrow 19"/>
        <xdr:cNvSpPr/>
      </xdr:nvSpPr>
      <xdr:spPr>
        <a:xfrm>
          <a:off x="5196417" y="120173750"/>
          <a:ext cx="2159000" cy="857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=SUBSTITUTE(D591,",","-")</a:t>
          </a:r>
        </a:p>
      </xdr:txBody>
    </xdr:sp>
    <xdr:clientData/>
  </xdr:twoCellAnchor>
  <xdr:twoCellAnchor>
    <xdr:from>
      <xdr:col>2</xdr:col>
      <xdr:colOff>994833</xdr:colOff>
      <xdr:row>571</xdr:row>
      <xdr:rowOff>52917</xdr:rowOff>
    </xdr:from>
    <xdr:to>
      <xdr:col>4</xdr:col>
      <xdr:colOff>550333</xdr:colOff>
      <xdr:row>574</xdr:row>
      <xdr:rowOff>306917</xdr:rowOff>
    </xdr:to>
    <xdr:sp macro="" textlink="">
      <xdr:nvSpPr>
        <xdr:cNvPr id="23" name="Cloud 22"/>
        <xdr:cNvSpPr/>
      </xdr:nvSpPr>
      <xdr:spPr>
        <a:xfrm>
          <a:off x="2931583" y="116554250"/>
          <a:ext cx="1778000" cy="825500"/>
        </a:xfrm>
        <a:prstGeom prst="cloud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=REPT(LOVE,10)</a:t>
          </a:r>
        </a:p>
      </xdr:txBody>
    </xdr:sp>
    <xdr:clientData/>
  </xdr:twoCellAnchor>
  <xdr:twoCellAnchor>
    <xdr:from>
      <xdr:col>2</xdr:col>
      <xdr:colOff>359833</xdr:colOff>
      <xdr:row>553</xdr:row>
      <xdr:rowOff>84667</xdr:rowOff>
    </xdr:from>
    <xdr:to>
      <xdr:col>3</xdr:col>
      <xdr:colOff>740833</xdr:colOff>
      <xdr:row>557</xdr:row>
      <xdr:rowOff>137584</xdr:rowOff>
    </xdr:to>
    <xdr:sp macro="" textlink="">
      <xdr:nvSpPr>
        <xdr:cNvPr id="25" name="Rounded Rectangular Callout 24"/>
        <xdr:cNvSpPr/>
      </xdr:nvSpPr>
      <xdr:spPr>
        <a:xfrm>
          <a:off x="2296583" y="112903000"/>
          <a:ext cx="1576917" cy="814917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=REPT("*",RATING)</a:t>
          </a:r>
        </a:p>
      </xdr:txBody>
    </xdr:sp>
    <xdr:clientData/>
  </xdr:twoCellAnchor>
  <xdr:twoCellAnchor>
    <xdr:from>
      <xdr:col>6</xdr:col>
      <xdr:colOff>137583</xdr:colOff>
      <xdr:row>380</xdr:row>
      <xdr:rowOff>84666</xdr:rowOff>
    </xdr:from>
    <xdr:to>
      <xdr:col>7</xdr:col>
      <xdr:colOff>1365250</xdr:colOff>
      <xdr:row>386</xdr:row>
      <xdr:rowOff>42333</xdr:rowOff>
    </xdr:to>
    <xdr:sp macro="" textlink="">
      <xdr:nvSpPr>
        <xdr:cNvPr id="27" name="Cloud Callout 26"/>
        <xdr:cNvSpPr/>
      </xdr:nvSpPr>
      <xdr:spPr>
        <a:xfrm>
          <a:off x="6307666" y="77935666"/>
          <a:ext cx="2053167" cy="1100667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=OR(D389&gt;=20000,E389&gt;=10)</a:t>
          </a:r>
        </a:p>
      </xdr:txBody>
    </xdr:sp>
    <xdr:clientData/>
  </xdr:twoCellAnchor>
  <xdr:twoCellAnchor>
    <xdr:from>
      <xdr:col>8</xdr:col>
      <xdr:colOff>52917</xdr:colOff>
      <xdr:row>391</xdr:row>
      <xdr:rowOff>52917</xdr:rowOff>
    </xdr:from>
    <xdr:to>
      <xdr:col>12</xdr:col>
      <xdr:colOff>486833</xdr:colOff>
      <xdr:row>398</xdr:row>
      <xdr:rowOff>95250</xdr:rowOff>
    </xdr:to>
    <xdr:sp macro="" textlink="">
      <xdr:nvSpPr>
        <xdr:cNvPr id="28" name="Left Arrow 27"/>
        <xdr:cNvSpPr/>
      </xdr:nvSpPr>
      <xdr:spPr>
        <a:xfrm>
          <a:off x="9017000" y="79999417"/>
          <a:ext cx="4148666" cy="137583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=IF(OR(D389&gt;=20000,E389&gt;=10),D389*30%,"NO DISCOUNT")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 26" refreshedDate="45331.650470601853" createdVersion="3" refreshedVersion="3" minRefreshableVersion="3" recordCount="21">
  <cacheSource type="worksheet">
    <worksheetSource ref="A526:G547" sheet="Sheet1"/>
  </cacheSource>
  <cacheFields count="7">
    <cacheField name="AGENT " numFmtId="0">
      <sharedItems count="21">
        <s v="Love "/>
        <s v="Annu"/>
        <s v="Anju"/>
        <s v="Sanju"/>
        <s v="Kanha"/>
        <s v="Mohan"/>
        <s v="Gopi"/>
        <s v="Jay"/>
        <s v="Bheem"/>
        <s v="Gopal"/>
        <s v="Doman "/>
        <s v="Nilu"/>
        <s v="Golu"/>
        <s v="Tuku"/>
        <s v="Rakhi"/>
        <s v="Ajay"/>
        <s v="Ganesh"/>
        <s v="Ramu"/>
        <s v="Chutki"/>
        <s v="Kishan"/>
        <s v="Gajendra"/>
      </sharedItems>
    </cacheField>
    <cacheField name="ACCT TYPE " numFmtId="0">
      <sharedItems/>
    </cacheField>
    <cacheField name="OPENEDBY" numFmtId="0">
      <sharedItems/>
    </cacheField>
    <cacheField name="BRANCH " numFmtId="0">
      <sharedItems count="3">
        <s v="CENTRAL"/>
        <s v="NORTH COUNTY"/>
        <s v="WEST SIDE"/>
      </sharedItems>
    </cacheField>
    <cacheField name="CUSTOMER " numFmtId="0">
      <sharedItems count="2">
        <s v="EXISTING"/>
        <s v="NEW"/>
      </sharedItems>
    </cacheField>
    <cacheField name="DATE" numFmtId="14">
      <sharedItems containsSemiMixedTypes="0" containsNonDate="0" containsDate="1" containsString="0" minDate="2017-01-02T00:00:00" maxDate="2017-12-13T00:00:00"/>
    </cacheField>
    <cacheField name="AMOUNT" numFmtId="0">
      <sharedItems containsSemiMixedTypes="0" containsString="0" containsNumber="1" containsInteger="1" minValue="1000" maxValue="21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s v="IRA "/>
    <s v="NEW ACCTS"/>
    <x v="0"/>
    <x v="0"/>
    <d v="2017-01-02T00:00:00"/>
    <n v="1000"/>
  </r>
  <r>
    <x v="1"/>
    <s v="CD"/>
    <s v="TELLER"/>
    <x v="1"/>
    <x v="1"/>
    <d v="2017-02-03T00:00:00"/>
    <n v="2000"/>
  </r>
  <r>
    <x v="2"/>
    <s v="CHECKING"/>
    <s v="NEW ACCTS"/>
    <x v="2"/>
    <x v="0"/>
    <d v="2017-03-04T00:00:00"/>
    <n v="3000"/>
  </r>
  <r>
    <x v="3"/>
    <s v="SAVINGS"/>
    <s v="TELLER"/>
    <x v="0"/>
    <x v="1"/>
    <d v="2017-04-05T00:00:00"/>
    <n v="4000"/>
  </r>
  <r>
    <x v="4"/>
    <s v="SAVINGS"/>
    <s v="NEW ACCTS"/>
    <x v="1"/>
    <x v="0"/>
    <d v="2017-05-06T00:00:00"/>
    <n v="5000"/>
  </r>
  <r>
    <x v="5"/>
    <s v="SAVINGS"/>
    <s v="TELLER"/>
    <x v="2"/>
    <x v="1"/>
    <d v="2017-06-07T00:00:00"/>
    <n v="6000"/>
  </r>
  <r>
    <x v="6"/>
    <s v="SAVINGS"/>
    <s v="NEW ACCTS"/>
    <x v="0"/>
    <x v="0"/>
    <d v="2017-07-08T00:00:00"/>
    <n v="7000"/>
  </r>
  <r>
    <x v="7"/>
    <s v="CD"/>
    <s v="TELLER"/>
    <x v="1"/>
    <x v="1"/>
    <d v="2017-08-09T00:00:00"/>
    <n v="8000"/>
  </r>
  <r>
    <x v="8"/>
    <s v="CD"/>
    <s v="NEW ACCTS"/>
    <x v="2"/>
    <x v="0"/>
    <d v="2017-09-10T00:00:00"/>
    <n v="9000"/>
  </r>
  <r>
    <x v="9"/>
    <s v="SAVINGS"/>
    <s v="TELLER"/>
    <x v="0"/>
    <x v="1"/>
    <d v="2017-10-11T00:00:00"/>
    <n v="10000"/>
  </r>
  <r>
    <x v="10"/>
    <s v="SAVINGS"/>
    <s v="NEW ACCTS"/>
    <x v="1"/>
    <x v="1"/>
    <d v="2017-11-12T00:00:00"/>
    <n v="11000"/>
  </r>
  <r>
    <x v="11"/>
    <s v="CHECKING"/>
    <s v="TELLER"/>
    <x v="2"/>
    <x v="1"/>
    <d v="2017-12-12T00:00:00"/>
    <n v="12000"/>
  </r>
  <r>
    <x v="12"/>
    <s v="SAVINGS"/>
    <s v="NEW ACCTS"/>
    <x v="0"/>
    <x v="1"/>
    <d v="2017-12-01T00:00:00"/>
    <n v="13000"/>
  </r>
  <r>
    <x v="13"/>
    <s v="CHECKING"/>
    <s v="TELLER"/>
    <x v="1"/>
    <x v="0"/>
    <d v="2017-11-02T00:00:00"/>
    <n v="14000"/>
  </r>
  <r>
    <x v="14"/>
    <s v="CHECKING"/>
    <s v="NEW ACCTS"/>
    <x v="2"/>
    <x v="0"/>
    <d v="2017-10-03T00:00:00"/>
    <n v="15000"/>
  </r>
  <r>
    <x v="15"/>
    <s v="CHECKING"/>
    <s v="TELLER"/>
    <x v="0"/>
    <x v="0"/>
    <d v="2017-09-04T00:00:00"/>
    <n v="16000"/>
  </r>
  <r>
    <x v="16"/>
    <s v="CHECKING"/>
    <s v="NEW ACCTS"/>
    <x v="1"/>
    <x v="1"/>
    <d v="2017-08-05T00:00:00"/>
    <n v="17000"/>
  </r>
  <r>
    <x v="17"/>
    <s v="SAVINGS"/>
    <s v="TELLER"/>
    <x v="2"/>
    <x v="0"/>
    <d v="2017-07-06T00:00:00"/>
    <n v="18000"/>
  </r>
  <r>
    <x v="18"/>
    <s v="CHECKING"/>
    <s v="NEW ACCTS"/>
    <x v="0"/>
    <x v="1"/>
    <d v="2017-06-05T00:00:00"/>
    <n v="19000"/>
  </r>
  <r>
    <x v="19"/>
    <s v="IRA "/>
    <s v="TELLER"/>
    <x v="1"/>
    <x v="0"/>
    <d v="2017-05-04T00:00:00"/>
    <n v="20000"/>
  </r>
  <r>
    <x v="20"/>
    <s v="CD"/>
    <s v="NEW ACCTS"/>
    <x v="2"/>
    <x v="1"/>
    <d v="2017-04-03T00:00:00"/>
    <n v="2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I526:K529" firstHeaderRow="1" firstDataRow="2" firstDataCol="1" rowPageCount="1" colPageCount="1"/>
  <pivotFields count="7">
    <pivotField axis="axisPage" showAll="0">
      <items count="22">
        <item x="15"/>
        <item x="2"/>
        <item x="1"/>
        <item x="8"/>
        <item x="18"/>
        <item x="10"/>
        <item x="20"/>
        <item x="16"/>
        <item x="12"/>
        <item x="9"/>
        <item x="6"/>
        <item x="7"/>
        <item x="4"/>
        <item x="19"/>
        <item x="0"/>
        <item x="5"/>
        <item x="11"/>
        <item x="14"/>
        <item x="17"/>
        <item x="3"/>
        <item x="13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4"/>
  </rowFields>
  <rowItems count="2">
    <i>
      <x/>
    </i>
    <i t="grand">
      <x/>
    </i>
  </rowItems>
  <colFields count="1">
    <field x="3"/>
  </colFields>
  <colItems count="2">
    <i>
      <x v="1"/>
    </i>
    <i t="grand">
      <x/>
    </i>
  </colItems>
  <pageFields count="1">
    <pageField fld="0" item="20" hier="-1"/>
  </pageFields>
  <dataFields count="1">
    <dataField name="Sum of AMOUNT" fld="6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61"/>
  <sheetViews>
    <sheetView tabSelected="1" zoomScale="90" zoomScaleNormal="90" workbookViewId="0">
      <selection activeCell="C13" sqref="C13"/>
    </sheetView>
  </sheetViews>
  <sheetFormatPr defaultRowHeight="15"/>
  <cols>
    <col min="1" max="1" width="14.42578125" customWidth="1"/>
    <col min="2" max="2" width="14.5703125" customWidth="1"/>
    <col min="3" max="3" width="18" customWidth="1"/>
    <col min="4" max="4" width="15.42578125" customWidth="1"/>
    <col min="5" max="5" width="15" customWidth="1"/>
    <col min="6" max="6" width="16" customWidth="1"/>
    <col min="7" max="7" width="12.42578125" customWidth="1"/>
    <col min="8" max="8" width="29.5703125" customWidth="1"/>
    <col min="9" max="9" width="18.140625" customWidth="1"/>
    <col min="10" max="10" width="20" customWidth="1"/>
    <col min="11" max="11" width="11.5703125" customWidth="1"/>
    <col min="12" max="12" width="11" customWidth="1"/>
    <col min="13" max="13" width="11.5703125" customWidth="1"/>
    <col min="14" max="14" width="12.7109375" customWidth="1"/>
    <col min="15" max="15" width="14.5703125" customWidth="1"/>
    <col min="16" max="16" width="11.7109375" customWidth="1"/>
    <col min="17" max="17" width="18.42578125" customWidth="1"/>
    <col min="18" max="18" width="13" customWidth="1"/>
  </cols>
  <sheetData>
    <row r="1" spans="1:21" ht="21">
      <c r="A1" s="1"/>
      <c r="B1" s="3" t="s">
        <v>3</v>
      </c>
      <c r="F1" s="3" t="s">
        <v>4</v>
      </c>
      <c r="G1" s="3"/>
      <c r="L1" s="3" t="s">
        <v>10</v>
      </c>
      <c r="P1" s="4" t="s">
        <v>13</v>
      </c>
    </row>
    <row r="2" spans="1:21">
      <c r="A2" s="30" t="s">
        <v>0</v>
      </c>
      <c r="B2" s="30" t="s">
        <v>1</v>
      </c>
      <c r="C2" s="30" t="s">
        <v>0</v>
      </c>
      <c r="E2" s="16" t="s">
        <v>0</v>
      </c>
      <c r="F2" s="16" t="s">
        <v>5</v>
      </c>
      <c r="G2" s="16" t="s">
        <v>11</v>
      </c>
      <c r="I2" s="16" t="s">
        <v>9</v>
      </c>
      <c r="J2" s="16"/>
      <c r="K2" s="16" t="s">
        <v>8</v>
      </c>
      <c r="L2" s="16" t="s">
        <v>7</v>
      </c>
      <c r="M2" s="16" t="s">
        <v>2</v>
      </c>
      <c r="O2" s="16" t="s">
        <v>14</v>
      </c>
      <c r="P2" s="16" t="s">
        <v>12</v>
      </c>
      <c r="Q2" s="16" t="s">
        <v>13</v>
      </c>
      <c r="R2" s="16" t="s">
        <v>2</v>
      </c>
    </row>
    <row r="3" spans="1:21">
      <c r="A3" s="31">
        <v>1111</v>
      </c>
      <c r="B3" s="31">
        <v>1110</v>
      </c>
      <c r="C3" s="31">
        <f>A3+B3</f>
        <v>2221</v>
      </c>
      <c r="E3" s="31">
        <v>1111</v>
      </c>
      <c r="F3" s="31">
        <v>1110</v>
      </c>
      <c r="G3" s="31">
        <f>E3-F3</f>
        <v>1</v>
      </c>
      <c r="I3" s="31" t="s">
        <v>5</v>
      </c>
      <c r="J3" s="31"/>
      <c r="K3" s="31">
        <v>6</v>
      </c>
      <c r="L3" s="31">
        <v>7</v>
      </c>
      <c r="M3" s="31">
        <f>K3*L3</f>
        <v>42</v>
      </c>
      <c r="O3" s="31" t="s">
        <v>15</v>
      </c>
      <c r="P3" s="31">
        <v>100</v>
      </c>
      <c r="Q3" s="31">
        <v>2</v>
      </c>
      <c r="R3" s="31">
        <f t="shared" ref="R3:R8" si="0">P3/Q3</f>
        <v>50</v>
      </c>
    </row>
    <row r="4" spans="1:21">
      <c r="A4" s="31">
        <v>2222</v>
      </c>
      <c r="B4" s="31">
        <v>2220</v>
      </c>
      <c r="C4" s="31">
        <f>A4+B4</f>
        <v>4442</v>
      </c>
      <c r="E4" s="31">
        <v>2222</v>
      </c>
      <c r="F4" s="31">
        <v>2220</v>
      </c>
      <c r="G4" s="31">
        <f>E4-F4</f>
        <v>2</v>
      </c>
      <c r="I4" s="31" t="s">
        <v>1</v>
      </c>
      <c r="J4" s="31"/>
      <c r="K4" s="31">
        <v>10</v>
      </c>
      <c r="L4" s="31">
        <v>4</v>
      </c>
      <c r="M4" s="31">
        <f>K4*L4</f>
        <v>40</v>
      </c>
      <c r="O4" s="31" t="s">
        <v>16</v>
      </c>
      <c r="P4" s="31">
        <v>200</v>
      </c>
      <c r="Q4" s="31">
        <v>5</v>
      </c>
      <c r="R4" s="31">
        <f t="shared" si="0"/>
        <v>40</v>
      </c>
    </row>
    <row r="5" spans="1:21">
      <c r="A5" s="31">
        <v>3333</v>
      </c>
      <c r="B5" s="31">
        <v>3330</v>
      </c>
      <c r="C5" s="31">
        <f>A5+B5</f>
        <v>6663</v>
      </c>
      <c r="E5" s="31">
        <v>5555</v>
      </c>
      <c r="F5" s="31">
        <v>3329</v>
      </c>
      <c r="G5" s="31">
        <f>E5-F5</f>
        <v>2226</v>
      </c>
      <c r="I5" s="31" t="s">
        <v>5</v>
      </c>
      <c r="J5" s="31"/>
      <c r="K5" s="31">
        <v>12</v>
      </c>
      <c r="L5" s="31">
        <v>6</v>
      </c>
      <c r="M5" s="31">
        <f>K5*L5</f>
        <v>72</v>
      </c>
      <c r="O5" s="31" t="s">
        <v>17</v>
      </c>
      <c r="P5" s="31">
        <v>300</v>
      </c>
      <c r="Q5" s="31">
        <v>6</v>
      </c>
      <c r="R5" s="31">
        <f t="shared" si="0"/>
        <v>50</v>
      </c>
    </row>
    <row r="6" spans="1:21">
      <c r="A6" s="31">
        <v>3333</v>
      </c>
      <c r="B6" s="31">
        <v>4440</v>
      </c>
      <c r="C6" s="31">
        <f>A6+B6</f>
        <v>7773</v>
      </c>
      <c r="E6" s="31">
        <v>4444</v>
      </c>
      <c r="F6" s="31">
        <v>5545</v>
      </c>
      <c r="G6" s="31">
        <f>E6-F6</f>
        <v>-1101</v>
      </c>
      <c r="I6" s="31" t="s">
        <v>6</v>
      </c>
      <c r="J6" s="31"/>
      <c r="K6" s="31">
        <v>27</v>
      </c>
      <c r="L6" s="31">
        <v>6</v>
      </c>
      <c r="M6" s="31">
        <f>K6*L6</f>
        <v>162</v>
      </c>
      <c r="O6" s="31" t="s">
        <v>18</v>
      </c>
      <c r="P6" s="31">
        <v>400</v>
      </c>
      <c r="Q6" s="31">
        <v>25</v>
      </c>
      <c r="R6" s="31">
        <f t="shared" si="0"/>
        <v>16</v>
      </c>
    </row>
    <row r="7" spans="1:21" ht="18.75">
      <c r="A7" s="31">
        <v>3333</v>
      </c>
      <c r="B7" s="31">
        <v>5550</v>
      </c>
      <c r="C7" s="31">
        <f>A7+B7</f>
        <v>8883</v>
      </c>
      <c r="E7" s="31">
        <v>4445</v>
      </c>
      <c r="F7" s="31">
        <v>5543</v>
      </c>
      <c r="G7" s="31">
        <f>E7-F7</f>
        <v>-1098</v>
      </c>
      <c r="L7" s="2"/>
      <c r="O7" s="31" t="s">
        <v>19</v>
      </c>
      <c r="P7" s="31">
        <v>600</v>
      </c>
      <c r="Q7" s="31">
        <v>50</v>
      </c>
      <c r="R7" s="31">
        <f t="shared" si="0"/>
        <v>12</v>
      </c>
    </row>
    <row r="8" spans="1:21">
      <c r="D8" s="26"/>
      <c r="O8" s="31" t="s">
        <v>20</v>
      </c>
      <c r="P8" s="31">
        <v>1000</v>
      </c>
      <c r="Q8" s="31">
        <v>25</v>
      </c>
      <c r="R8" s="31">
        <f t="shared" si="0"/>
        <v>40</v>
      </c>
    </row>
    <row r="9" spans="1:21">
      <c r="C9" s="26"/>
      <c r="D9" s="28"/>
      <c r="H9" s="12"/>
    </row>
    <row r="10" spans="1:21" ht="18.75">
      <c r="B10" s="3" t="s">
        <v>21</v>
      </c>
      <c r="C10" s="7"/>
    </row>
    <row r="11" spans="1:21" ht="18.75">
      <c r="A11" s="32" t="s">
        <v>22</v>
      </c>
      <c r="B11" s="32" t="s">
        <v>23</v>
      </c>
      <c r="C11" s="32" t="s">
        <v>2</v>
      </c>
      <c r="E11" s="3" t="s">
        <v>21</v>
      </c>
      <c r="F11" s="7"/>
      <c r="I11" s="3" t="s">
        <v>24</v>
      </c>
      <c r="J11" s="3"/>
      <c r="K11" s="7"/>
      <c r="O11" s="3" t="s">
        <v>29</v>
      </c>
      <c r="P11" s="7"/>
      <c r="T11" s="3" t="s">
        <v>34</v>
      </c>
      <c r="U11" s="7"/>
    </row>
    <row r="12" spans="1:21" ht="15.75">
      <c r="A12" s="31">
        <v>9999</v>
      </c>
      <c r="B12" s="33">
        <v>0.1</v>
      </c>
      <c r="C12" s="31">
        <f t="shared" ref="C12:C18" si="1">A12*B12</f>
        <v>999.90000000000009</v>
      </c>
      <c r="E12" s="32" t="s">
        <v>22</v>
      </c>
      <c r="F12" s="32" t="s">
        <v>2</v>
      </c>
      <c r="H12" s="32" t="s">
        <v>25</v>
      </c>
      <c r="I12" s="32" t="s">
        <v>26</v>
      </c>
      <c r="J12" s="32"/>
      <c r="K12" s="32" t="s">
        <v>27</v>
      </c>
      <c r="L12" s="32" t="s">
        <v>28</v>
      </c>
      <c r="N12" s="32" t="s">
        <v>30</v>
      </c>
      <c r="O12" s="32" t="s">
        <v>31</v>
      </c>
      <c r="P12" s="32" t="s">
        <v>32</v>
      </c>
      <c r="Q12" s="32" t="s">
        <v>33</v>
      </c>
      <c r="S12" s="5" t="s">
        <v>22</v>
      </c>
      <c r="T12" s="5" t="s">
        <v>23</v>
      </c>
      <c r="U12" s="5" t="s">
        <v>2</v>
      </c>
    </row>
    <row r="13" spans="1:21">
      <c r="A13" s="31">
        <v>8888</v>
      </c>
      <c r="B13" s="33">
        <v>0.2</v>
      </c>
      <c r="C13" s="31">
        <f t="shared" si="1"/>
        <v>1777.6000000000001</v>
      </c>
      <c r="E13" s="31">
        <v>90000</v>
      </c>
      <c r="F13" s="31">
        <f>(E13)*10%</f>
        <v>9000</v>
      </c>
      <c r="H13" s="31">
        <v>10000</v>
      </c>
      <c r="I13" s="31">
        <v>1000</v>
      </c>
      <c r="J13" s="31"/>
      <c r="K13" s="31">
        <f>(H13+I13)*10%</f>
        <v>1100</v>
      </c>
      <c r="L13" s="31">
        <f>H13+I13-K13</f>
        <v>9900</v>
      </c>
      <c r="N13" s="31">
        <v>1000000</v>
      </c>
      <c r="O13" s="31">
        <v>50000</v>
      </c>
      <c r="P13" s="31">
        <v>30000</v>
      </c>
      <c r="Q13" s="31">
        <f>N13-(O13+P13)</f>
        <v>920000</v>
      </c>
      <c r="S13" s="6">
        <v>100</v>
      </c>
      <c r="T13" s="6">
        <v>2</v>
      </c>
      <c r="U13" s="6">
        <f t="shared" ref="U13:U18" si="2">S13/T13</f>
        <v>50</v>
      </c>
    </row>
    <row r="14" spans="1:21">
      <c r="A14" s="31">
        <v>7777</v>
      </c>
      <c r="B14" s="33">
        <v>0.3</v>
      </c>
      <c r="C14" s="31">
        <f t="shared" si="1"/>
        <v>2333.1</v>
      </c>
      <c r="E14" s="31">
        <v>80000</v>
      </c>
      <c r="F14" s="31">
        <f>(E14)*20%</f>
        <v>16000</v>
      </c>
      <c r="H14" s="31">
        <v>20000</v>
      </c>
      <c r="I14" s="31">
        <v>1200</v>
      </c>
      <c r="J14" s="31"/>
      <c r="K14" s="31">
        <f t="shared" ref="K14:K18" si="3">(H14+I14)*10%</f>
        <v>2120</v>
      </c>
      <c r="L14" s="31">
        <f t="shared" ref="L14:L18" si="4">H14+I14-K14</f>
        <v>19080</v>
      </c>
      <c r="N14" s="31">
        <v>2000000</v>
      </c>
      <c r="O14" s="31">
        <v>120000</v>
      </c>
      <c r="P14" s="31">
        <v>50000</v>
      </c>
      <c r="Q14" s="31">
        <f t="shared" ref="Q14:Q18" si="5">N14-(O14+P14)</f>
        <v>1830000</v>
      </c>
      <c r="S14" s="6">
        <v>2000</v>
      </c>
      <c r="T14" s="6">
        <v>20</v>
      </c>
      <c r="U14" s="6">
        <f t="shared" si="2"/>
        <v>100</v>
      </c>
    </row>
    <row r="15" spans="1:21">
      <c r="A15" s="31">
        <v>6666</v>
      </c>
      <c r="B15" s="33">
        <v>0.4</v>
      </c>
      <c r="C15" s="31">
        <f t="shared" si="1"/>
        <v>2666.4</v>
      </c>
      <c r="E15" s="31">
        <v>60000</v>
      </c>
      <c r="F15" s="31">
        <f>(E15)*10%</f>
        <v>6000</v>
      </c>
      <c r="H15" s="31">
        <v>30000</v>
      </c>
      <c r="I15" s="31">
        <v>1300</v>
      </c>
      <c r="J15" s="31"/>
      <c r="K15" s="31">
        <f t="shared" si="3"/>
        <v>3130</v>
      </c>
      <c r="L15" s="31">
        <f t="shared" si="4"/>
        <v>28170</v>
      </c>
      <c r="N15" s="31">
        <v>3000000</v>
      </c>
      <c r="O15" s="31">
        <v>130000</v>
      </c>
      <c r="P15" s="31">
        <v>40000</v>
      </c>
      <c r="Q15" s="31">
        <f t="shared" si="5"/>
        <v>2830000</v>
      </c>
      <c r="S15" s="6">
        <v>3000</v>
      </c>
      <c r="T15" s="6">
        <v>30</v>
      </c>
      <c r="U15" s="6">
        <f t="shared" si="2"/>
        <v>100</v>
      </c>
    </row>
    <row r="16" spans="1:21">
      <c r="A16" s="31">
        <v>5555</v>
      </c>
      <c r="B16" s="33">
        <v>0.5</v>
      </c>
      <c r="C16" s="31">
        <f t="shared" si="1"/>
        <v>2777.5</v>
      </c>
      <c r="E16" s="31">
        <v>50000</v>
      </c>
      <c r="F16" s="31">
        <f>(E16)*10%</f>
        <v>5000</v>
      </c>
      <c r="H16" s="31">
        <v>40000</v>
      </c>
      <c r="I16" s="31">
        <v>5000</v>
      </c>
      <c r="J16" s="31"/>
      <c r="K16" s="31">
        <f t="shared" si="3"/>
        <v>4500</v>
      </c>
      <c r="L16" s="31">
        <f t="shared" si="4"/>
        <v>40500</v>
      </c>
      <c r="N16" s="31">
        <v>4000000</v>
      </c>
      <c r="O16" s="31">
        <v>140000</v>
      </c>
      <c r="P16" s="31">
        <v>120000</v>
      </c>
      <c r="Q16" s="31">
        <f t="shared" si="5"/>
        <v>3740000</v>
      </c>
      <c r="S16" s="6">
        <v>40000</v>
      </c>
      <c r="T16" s="6">
        <v>25</v>
      </c>
      <c r="U16" s="6">
        <f t="shared" si="2"/>
        <v>1600</v>
      </c>
    </row>
    <row r="17" spans="1:21">
      <c r="A17" s="31">
        <v>4444</v>
      </c>
      <c r="B17" s="33">
        <v>0.6</v>
      </c>
      <c r="C17" s="31">
        <f t="shared" si="1"/>
        <v>2666.4</v>
      </c>
      <c r="E17" s="31">
        <v>40000</v>
      </c>
      <c r="F17" s="31">
        <f>(E17)*10%</f>
        <v>4000</v>
      </c>
      <c r="H17" s="31">
        <v>50000</v>
      </c>
      <c r="I17" s="31">
        <v>2000</v>
      </c>
      <c r="J17" s="31"/>
      <c r="K17" s="31">
        <f t="shared" si="3"/>
        <v>5200</v>
      </c>
      <c r="L17" s="31">
        <f t="shared" si="4"/>
        <v>46800</v>
      </c>
      <c r="N17" s="31">
        <v>5000000</v>
      </c>
      <c r="O17" s="31">
        <v>150000</v>
      </c>
      <c r="P17" s="31">
        <v>250000</v>
      </c>
      <c r="Q17" s="31">
        <f t="shared" si="5"/>
        <v>4600000</v>
      </c>
      <c r="S17" s="6">
        <v>50000</v>
      </c>
      <c r="T17" s="6">
        <v>30</v>
      </c>
      <c r="U17" s="6">
        <f t="shared" si="2"/>
        <v>1666.6666666666667</v>
      </c>
    </row>
    <row r="18" spans="1:21">
      <c r="A18" s="31">
        <v>3333</v>
      </c>
      <c r="B18" s="33">
        <v>0.7</v>
      </c>
      <c r="C18" s="31">
        <f t="shared" si="1"/>
        <v>2333.1</v>
      </c>
      <c r="E18" s="31">
        <v>300000</v>
      </c>
      <c r="F18" s="31">
        <f>(E18)*10%</f>
        <v>30000</v>
      </c>
      <c r="H18" s="31">
        <v>60000</v>
      </c>
      <c r="I18" s="31">
        <v>1800</v>
      </c>
      <c r="J18" s="31"/>
      <c r="K18" s="31">
        <f t="shared" si="3"/>
        <v>6180</v>
      </c>
      <c r="L18" s="31">
        <f t="shared" si="4"/>
        <v>55620</v>
      </c>
      <c r="N18" s="31">
        <v>6000000</v>
      </c>
      <c r="O18" s="31">
        <v>160000</v>
      </c>
      <c r="P18" s="31">
        <v>240000</v>
      </c>
      <c r="Q18" s="31">
        <f t="shared" si="5"/>
        <v>5600000</v>
      </c>
      <c r="S18" s="6">
        <v>600</v>
      </c>
      <c r="T18" s="6">
        <v>15</v>
      </c>
      <c r="U18" s="6">
        <f t="shared" si="2"/>
        <v>40</v>
      </c>
    </row>
    <row r="20" spans="1:21">
      <c r="C20" s="9"/>
      <c r="E20" s="9"/>
      <c r="F20" s="9"/>
    </row>
    <row r="24" spans="1:21" ht="92.25">
      <c r="E24" s="8" t="s">
        <v>55</v>
      </c>
      <c r="F24" s="7"/>
      <c r="G24" s="7"/>
      <c r="H24" s="7"/>
      <c r="I24" s="7"/>
      <c r="J24" s="7"/>
      <c r="K24" s="7"/>
      <c r="L24" s="8"/>
      <c r="M24" s="8"/>
    </row>
    <row r="26" spans="1:21" ht="23.25">
      <c r="A26" s="35" t="s">
        <v>35</v>
      </c>
      <c r="B26" s="35" t="s">
        <v>36</v>
      </c>
      <c r="C26" s="35" t="s">
        <v>37</v>
      </c>
      <c r="D26" s="63" t="s">
        <v>172</v>
      </c>
      <c r="E26" s="35" t="s">
        <v>38</v>
      </c>
      <c r="F26" s="35" t="s">
        <v>39</v>
      </c>
      <c r="G26" s="35" t="s">
        <v>40</v>
      </c>
      <c r="H26" s="35" t="s">
        <v>41</v>
      </c>
      <c r="I26" s="35" t="s">
        <v>42</v>
      </c>
      <c r="J26" s="35"/>
      <c r="K26" s="37" t="s">
        <v>21</v>
      </c>
      <c r="L26" s="35"/>
      <c r="M26" s="35" t="s">
        <v>43</v>
      </c>
      <c r="N26" s="35" t="s">
        <v>44</v>
      </c>
      <c r="O26" s="35" t="s">
        <v>45</v>
      </c>
      <c r="P26" s="35" t="s">
        <v>46</v>
      </c>
      <c r="Q26" s="35" t="s">
        <v>47</v>
      </c>
      <c r="R26" s="35" t="s">
        <v>48</v>
      </c>
      <c r="S26" s="35" t="s">
        <v>49</v>
      </c>
      <c r="T26" s="63" t="s">
        <v>703</v>
      </c>
    </row>
    <row r="27" spans="1:21" ht="18.75">
      <c r="A27" s="15">
        <v>1</v>
      </c>
      <c r="B27" s="36" t="s">
        <v>50</v>
      </c>
      <c r="C27" s="16">
        <v>35</v>
      </c>
      <c r="D27" s="16">
        <v>34</v>
      </c>
      <c r="E27" s="16">
        <v>55</v>
      </c>
      <c r="F27" s="16">
        <v>10</v>
      </c>
      <c r="G27" s="16">
        <v>75</v>
      </c>
      <c r="H27" s="16">
        <v>80</v>
      </c>
      <c r="I27" s="38">
        <f>C27+D27+E27+F27+G27+H27</f>
        <v>289</v>
      </c>
      <c r="J27" s="38"/>
      <c r="K27" s="38">
        <f>I27/6</f>
        <v>48.166666666666664</v>
      </c>
      <c r="L27" s="29"/>
      <c r="M27" s="39" t="str">
        <f>IF(AND(C27:H27),"fail","pass")</f>
        <v>fail</v>
      </c>
      <c r="N27" s="64"/>
      <c r="O27" s="40">
        <f>AVERAGE(I27/6)</f>
        <v>48.166666666666664</v>
      </c>
      <c r="P27" s="41">
        <f>MIN(C27:H27)</f>
        <v>10</v>
      </c>
      <c r="Q27" s="42">
        <f>MAX(C27:H27)</f>
        <v>80</v>
      </c>
      <c r="R27" s="43">
        <f>COUNT(A27:A31)</f>
        <v>5</v>
      </c>
      <c r="S27" s="44">
        <f>COUNTA(B27:B31)</f>
        <v>5</v>
      </c>
      <c r="T27" s="267">
        <f>RANK(I27,$I$27:$I$31)</f>
        <v>5</v>
      </c>
    </row>
    <row r="28" spans="1:21">
      <c r="A28" s="15">
        <v>2</v>
      </c>
      <c r="B28" s="36" t="s">
        <v>51</v>
      </c>
      <c r="C28" s="16">
        <v>90</v>
      </c>
      <c r="D28" s="16">
        <v>43</v>
      </c>
      <c r="E28" s="16">
        <v>75</v>
      </c>
      <c r="F28" s="16">
        <v>65</v>
      </c>
      <c r="G28" s="16">
        <v>55</v>
      </c>
      <c r="H28" s="16">
        <v>75</v>
      </c>
      <c r="I28" s="38">
        <f>C28+D28+E28+F28+G28+H28</f>
        <v>403</v>
      </c>
      <c r="J28" s="38"/>
      <c r="K28" s="38">
        <f t="shared" ref="K28:K31" si="6">I28/6</f>
        <v>67.166666666666671</v>
      </c>
      <c r="L28" s="29"/>
      <c r="M28" s="39" t="str">
        <f t="shared" ref="M28:M31" si="7">IF(AND(C28:H28),"pass","fail")</f>
        <v>pass</v>
      </c>
      <c r="N28" s="29"/>
      <c r="O28" s="40">
        <f t="shared" ref="O28:O31" si="8">AVERAGE(I28/6)</f>
        <v>67.166666666666671</v>
      </c>
      <c r="P28" s="41">
        <f t="shared" ref="P28:P31" si="9">MIN(C28:H28)</f>
        <v>43</v>
      </c>
      <c r="Q28" s="42">
        <f t="shared" ref="Q28:Q31" si="10">MAX(C28:H28)</f>
        <v>90</v>
      </c>
      <c r="R28" s="43">
        <f t="shared" ref="R28:R31" si="11">COUNT(A28:A32)</f>
        <v>4</v>
      </c>
      <c r="S28" s="44">
        <v>4</v>
      </c>
      <c r="T28" s="267">
        <f t="shared" ref="T28:T31" si="12">RANK(I28,$I$27:$I$31)</f>
        <v>1</v>
      </c>
    </row>
    <row r="29" spans="1:21">
      <c r="A29" s="15">
        <v>3</v>
      </c>
      <c r="B29" s="36" t="s">
        <v>52</v>
      </c>
      <c r="C29" s="16">
        <v>70</v>
      </c>
      <c r="D29" s="16">
        <v>66</v>
      </c>
      <c r="E29" s="16">
        <v>35</v>
      </c>
      <c r="F29" s="16">
        <v>45</v>
      </c>
      <c r="G29" s="16">
        <v>55</v>
      </c>
      <c r="H29" s="16">
        <v>65</v>
      </c>
      <c r="I29" s="38">
        <f>C29+D29+E29+F29+G29+H29</f>
        <v>336</v>
      </c>
      <c r="J29" s="38"/>
      <c r="K29" s="38">
        <f t="shared" si="6"/>
        <v>56</v>
      </c>
      <c r="L29" s="29"/>
      <c r="M29" s="39" t="str">
        <f t="shared" si="7"/>
        <v>pass</v>
      </c>
      <c r="N29" s="29"/>
      <c r="O29" s="40">
        <f t="shared" si="8"/>
        <v>56</v>
      </c>
      <c r="P29" s="41">
        <f t="shared" si="9"/>
        <v>35</v>
      </c>
      <c r="Q29" s="42">
        <f t="shared" si="10"/>
        <v>70</v>
      </c>
      <c r="R29" s="43">
        <f t="shared" si="11"/>
        <v>3</v>
      </c>
      <c r="S29" s="44">
        <f t="shared" ref="S29:S31" si="13">COUNTA(B29:B33)</f>
        <v>3</v>
      </c>
      <c r="T29" s="267">
        <f t="shared" si="12"/>
        <v>4</v>
      </c>
    </row>
    <row r="30" spans="1:21">
      <c r="A30" s="15">
        <v>4</v>
      </c>
      <c r="B30" s="36" t="s">
        <v>53</v>
      </c>
      <c r="C30" s="16">
        <v>85</v>
      </c>
      <c r="D30" s="16">
        <v>88</v>
      </c>
      <c r="E30" s="16">
        <v>65</v>
      </c>
      <c r="F30" s="16">
        <v>55</v>
      </c>
      <c r="G30" s="16">
        <v>45</v>
      </c>
      <c r="H30" s="16">
        <v>55</v>
      </c>
      <c r="I30" s="38">
        <f>C30+D30+E30+F30+G30+H30</f>
        <v>393</v>
      </c>
      <c r="J30" s="38"/>
      <c r="K30" s="38">
        <f t="shared" si="6"/>
        <v>65.5</v>
      </c>
      <c r="L30" s="29"/>
      <c r="M30" s="39" t="str">
        <f t="shared" si="7"/>
        <v>pass</v>
      </c>
      <c r="N30" s="29"/>
      <c r="O30" s="40">
        <f t="shared" si="8"/>
        <v>65.5</v>
      </c>
      <c r="P30" s="41">
        <f t="shared" si="9"/>
        <v>45</v>
      </c>
      <c r="Q30" s="42">
        <f t="shared" si="10"/>
        <v>88</v>
      </c>
      <c r="R30" s="43">
        <f t="shared" si="11"/>
        <v>2</v>
      </c>
      <c r="S30" s="44">
        <f t="shared" si="13"/>
        <v>2</v>
      </c>
      <c r="T30" s="267">
        <f t="shared" si="12"/>
        <v>2</v>
      </c>
    </row>
    <row r="31" spans="1:21">
      <c r="A31" s="15">
        <v>5</v>
      </c>
      <c r="B31" s="36" t="s">
        <v>54</v>
      </c>
      <c r="C31" s="16">
        <v>95</v>
      </c>
      <c r="D31" s="16">
        <v>44</v>
      </c>
      <c r="E31" s="16">
        <v>75</v>
      </c>
      <c r="F31" s="16">
        <v>65</v>
      </c>
      <c r="G31" s="16">
        <v>55</v>
      </c>
      <c r="H31" s="16">
        <v>45</v>
      </c>
      <c r="I31" s="38">
        <f>C31+D31+E31+F31+G31+H31</f>
        <v>379</v>
      </c>
      <c r="J31" s="38"/>
      <c r="K31" s="38">
        <f t="shared" si="6"/>
        <v>63.166666666666664</v>
      </c>
      <c r="L31" s="29"/>
      <c r="M31" s="39" t="str">
        <f t="shared" si="7"/>
        <v>pass</v>
      </c>
      <c r="N31" s="29"/>
      <c r="O31" s="40">
        <f t="shared" si="8"/>
        <v>63.166666666666664</v>
      </c>
      <c r="P31" s="41">
        <f t="shared" si="9"/>
        <v>44</v>
      </c>
      <c r="Q31" s="42">
        <f t="shared" si="10"/>
        <v>95</v>
      </c>
      <c r="R31" s="43">
        <f t="shared" si="11"/>
        <v>1</v>
      </c>
      <c r="S31" s="44">
        <f t="shared" si="13"/>
        <v>1</v>
      </c>
      <c r="T31" s="267">
        <f t="shared" si="12"/>
        <v>3</v>
      </c>
    </row>
    <row r="33" spans="1:19">
      <c r="K33" s="9"/>
    </row>
    <row r="35" spans="1:19" ht="23.25">
      <c r="D35" s="65" t="s">
        <v>183</v>
      </c>
      <c r="M35" s="4" t="s">
        <v>95</v>
      </c>
      <c r="Q35" s="11" t="s">
        <v>115</v>
      </c>
    </row>
    <row r="36" spans="1:19">
      <c r="A36" s="14" t="s">
        <v>56</v>
      </c>
      <c r="B36" s="14" t="s">
        <v>57</v>
      </c>
      <c r="C36" s="14" t="s">
        <v>58</v>
      </c>
      <c r="E36" s="14" t="s">
        <v>59</v>
      </c>
      <c r="F36" s="14" t="s">
        <v>60</v>
      </c>
      <c r="G36" s="14" t="s">
        <v>61</v>
      </c>
      <c r="H36" s="14" t="s">
        <v>62</v>
      </c>
      <c r="K36" s="14" t="s">
        <v>56</v>
      </c>
      <c r="L36" s="14" t="s">
        <v>36</v>
      </c>
      <c r="M36" s="14" t="s">
        <v>91</v>
      </c>
      <c r="N36" s="14" t="s">
        <v>92</v>
      </c>
      <c r="P36" s="14" t="s">
        <v>56</v>
      </c>
      <c r="Q36" s="14" t="s">
        <v>36</v>
      </c>
      <c r="R36" s="14" t="s">
        <v>91</v>
      </c>
      <c r="S36" s="14" t="s">
        <v>92</v>
      </c>
    </row>
    <row r="37" spans="1:19">
      <c r="A37" s="15">
        <v>1</v>
      </c>
      <c r="B37" s="16" t="s">
        <v>65</v>
      </c>
      <c r="C37" s="48" t="s">
        <v>64</v>
      </c>
      <c r="E37" s="45">
        <v>1</v>
      </c>
      <c r="F37" s="46" t="s">
        <v>75</v>
      </c>
      <c r="G37" s="47" t="s">
        <v>83</v>
      </c>
      <c r="H37" s="18" t="s">
        <v>65</v>
      </c>
      <c r="K37" s="15">
        <v>1</v>
      </c>
      <c r="L37" s="16" t="s">
        <v>65</v>
      </c>
      <c r="M37" s="48" t="s">
        <v>93</v>
      </c>
      <c r="N37" s="19">
        <v>16000</v>
      </c>
      <c r="P37" s="15">
        <v>1</v>
      </c>
      <c r="Q37" s="16" t="s">
        <v>65</v>
      </c>
      <c r="R37" s="48" t="s">
        <v>93</v>
      </c>
      <c r="S37" s="45">
        <v>16000</v>
      </c>
    </row>
    <row r="38" spans="1:19">
      <c r="A38" s="15">
        <v>2</v>
      </c>
      <c r="B38" s="16" t="s">
        <v>66</v>
      </c>
      <c r="C38" s="48" t="s">
        <v>64</v>
      </c>
      <c r="E38" s="45">
        <v>2</v>
      </c>
      <c r="F38" s="46" t="s">
        <v>76</v>
      </c>
      <c r="G38" s="47" t="s">
        <v>84</v>
      </c>
      <c r="H38" s="18" t="s">
        <v>66</v>
      </c>
      <c r="K38" s="15">
        <v>2</v>
      </c>
      <c r="L38" s="16" t="s">
        <v>66</v>
      </c>
      <c r="M38" s="48" t="s">
        <v>93</v>
      </c>
      <c r="N38" s="19">
        <v>20000</v>
      </c>
      <c r="P38" s="15"/>
      <c r="Q38" s="16" t="s">
        <v>66</v>
      </c>
      <c r="R38" s="48"/>
      <c r="S38" s="45"/>
    </row>
    <row r="39" spans="1:19">
      <c r="A39" s="15">
        <v>3</v>
      </c>
      <c r="B39" s="16" t="s">
        <v>67</v>
      </c>
      <c r="C39" s="48" t="s">
        <v>64</v>
      </c>
      <c r="E39" s="45">
        <v>3</v>
      </c>
      <c r="F39" s="46" t="s">
        <v>77</v>
      </c>
      <c r="G39" s="47" t="s">
        <v>83</v>
      </c>
      <c r="H39" s="18" t="s">
        <v>67</v>
      </c>
      <c r="K39" s="15">
        <v>3</v>
      </c>
      <c r="L39" s="16" t="s">
        <v>67</v>
      </c>
      <c r="M39" s="48" t="s">
        <v>93</v>
      </c>
      <c r="N39" s="19">
        <v>39000</v>
      </c>
      <c r="P39" s="15">
        <v>3</v>
      </c>
      <c r="Q39" s="16"/>
      <c r="R39" s="48" t="s">
        <v>93</v>
      </c>
      <c r="S39" s="45">
        <v>39000</v>
      </c>
    </row>
    <row r="40" spans="1:19">
      <c r="A40" s="15">
        <v>4</v>
      </c>
      <c r="B40" s="16" t="s">
        <v>68</v>
      </c>
      <c r="C40" s="48" t="s">
        <v>64</v>
      </c>
      <c r="E40" s="45">
        <v>3</v>
      </c>
      <c r="F40" s="46" t="s">
        <v>78</v>
      </c>
      <c r="G40" s="47" t="s">
        <v>84</v>
      </c>
      <c r="H40" s="18" t="s">
        <v>68</v>
      </c>
      <c r="K40" s="15">
        <v>4</v>
      </c>
      <c r="L40" s="16" t="s">
        <v>68</v>
      </c>
      <c r="M40" s="48" t="s">
        <v>93</v>
      </c>
      <c r="N40" s="19">
        <v>45000</v>
      </c>
      <c r="P40" s="15">
        <v>4</v>
      </c>
      <c r="Q40" s="16" t="s">
        <v>68</v>
      </c>
      <c r="R40" s="48"/>
      <c r="S40" s="45"/>
    </row>
    <row r="41" spans="1:19">
      <c r="A41" s="15">
        <v>5</v>
      </c>
      <c r="B41" s="16" t="s">
        <v>69</v>
      </c>
      <c r="C41" s="48" t="s">
        <v>64</v>
      </c>
      <c r="E41" s="45">
        <v>2</v>
      </c>
      <c r="F41" s="46" t="s">
        <v>79</v>
      </c>
      <c r="G41" s="47" t="s">
        <v>85</v>
      </c>
      <c r="H41" s="18" t="s">
        <v>69</v>
      </c>
      <c r="K41" s="15">
        <v>5</v>
      </c>
      <c r="L41" s="16" t="s">
        <v>69</v>
      </c>
      <c r="M41" s="48" t="s">
        <v>93</v>
      </c>
      <c r="N41" s="19">
        <v>54000</v>
      </c>
      <c r="P41" s="15"/>
      <c r="Q41" s="16" t="s">
        <v>69</v>
      </c>
      <c r="R41" s="48" t="s">
        <v>93</v>
      </c>
      <c r="S41" s="45">
        <v>54000</v>
      </c>
    </row>
    <row r="42" spans="1:19">
      <c r="A42" s="15">
        <v>6</v>
      </c>
      <c r="B42" s="16" t="s">
        <v>70</v>
      </c>
      <c r="C42" s="48" t="s">
        <v>63</v>
      </c>
      <c r="E42" s="45">
        <v>1</v>
      </c>
      <c r="F42" s="46" t="s">
        <v>80</v>
      </c>
      <c r="G42" s="47" t="s">
        <v>86</v>
      </c>
      <c r="H42" s="18" t="s">
        <v>70</v>
      </c>
      <c r="K42" s="15">
        <v>6</v>
      </c>
      <c r="L42" s="16" t="s">
        <v>70</v>
      </c>
      <c r="M42" s="48" t="s">
        <v>94</v>
      </c>
      <c r="N42" s="19">
        <v>30000</v>
      </c>
      <c r="P42" s="15">
        <v>6</v>
      </c>
      <c r="Q42" s="16"/>
      <c r="R42" s="48" t="s">
        <v>94</v>
      </c>
      <c r="S42" s="45"/>
    </row>
    <row r="43" spans="1:19">
      <c r="A43" s="15">
        <v>7</v>
      </c>
      <c r="B43" s="16" t="s">
        <v>71</v>
      </c>
      <c r="C43" s="48" t="s">
        <v>63</v>
      </c>
      <c r="E43" s="45">
        <v>1</v>
      </c>
      <c r="F43" s="46" t="s">
        <v>81</v>
      </c>
      <c r="G43" s="47" t="s">
        <v>85</v>
      </c>
      <c r="H43" s="18" t="s">
        <v>71</v>
      </c>
      <c r="K43" s="15">
        <v>7</v>
      </c>
      <c r="L43" s="16" t="s">
        <v>71</v>
      </c>
      <c r="M43" s="48" t="s">
        <v>94</v>
      </c>
      <c r="N43" s="19">
        <v>8000</v>
      </c>
      <c r="P43" s="15">
        <v>7</v>
      </c>
      <c r="Q43" s="16" t="s">
        <v>71</v>
      </c>
      <c r="R43" s="48"/>
      <c r="S43" s="45">
        <v>8000</v>
      </c>
    </row>
    <row r="44" spans="1:19">
      <c r="A44" s="15">
        <v>8</v>
      </c>
      <c r="B44" s="16" t="s">
        <v>72</v>
      </c>
      <c r="C44" s="48" t="s">
        <v>63</v>
      </c>
      <c r="E44" s="45">
        <v>2</v>
      </c>
      <c r="F44" s="46" t="s">
        <v>82</v>
      </c>
      <c r="G44" s="47" t="s">
        <v>86</v>
      </c>
      <c r="H44" s="18" t="s">
        <v>72</v>
      </c>
      <c r="K44" s="15">
        <v>8</v>
      </c>
      <c r="L44" s="16" t="s">
        <v>72</v>
      </c>
      <c r="M44" s="48" t="s">
        <v>94</v>
      </c>
      <c r="N44" s="19">
        <v>9000</v>
      </c>
      <c r="P44" s="15">
        <v>8</v>
      </c>
      <c r="Q44" s="16"/>
      <c r="R44" s="48" t="s">
        <v>94</v>
      </c>
      <c r="S44" s="45">
        <v>9000</v>
      </c>
    </row>
    <row r="45" spans="1:19">
      <c r="A45" s="15">
        <v>9</v>
      </c>
      <c r="B45" s="16" t="s">
        <v>73</v>
      </c>
      <c r="C45" s="48" t="s">
        <v>63</v>
      </c>
      <c r="E45" s="45">
        <v>3</v>
      </c>
      <c r="F45" s="46" t="s">
        <v>77</v>
      </c>
      <c r="G45" s="47" t="s">
        <v>83</v>
      </c>
      <c r="H45" s="18" t="s">
        <v>73</v>
      </c>
      <c r="K45" s="15">
        <v>9</v>
      </c>
      <c r="L45" s="16" t="s">
        <v>73</v>
      </c>
      <c r="M45" s="48" t="s">
        <v>94</v>
      </c>
      <c r="N45" s="19">
        <v>8000</v>
      </c>
      <c r="P45" s="15"/>
      <c r="Q45" s="16" t="s">
        <v>73</v>
      </c>
      <c r="R45" s="48" t="s">
        <v>94</v>
      </c>
      <c r="S45" s="45"/>
    </row>
    <row r="46" spans="1:19">
      <c r="A46" s="15">
        <v>10</v>
      </c>
      <c r="B46" s="16" t="s">
        <v>74</v>
      </c>
      <c r="C46" s="48" t="s">
        <v>63</v>
      </c>
      <c r="E46" s="45">
        <v>4</v>
      </c>
      <c r="F46" s="46" t="s">
        <v>76</v>
      </c>
      <c r="G46" s="47" t="s">
        <v>84</v>
      </c>
      <c r="H46" s="18" t="s">
        <v>74</v>
      </c>
      <c r="K46" s="15">
        <v>10</v>
      </c>
      <c r="L46" s="16" t="s">
        <v>74</v>
      </c>
      <c r="M46" s="48" t="s">
        <v>94</v>
      </c>
      <c r="N46" s="19">
        <v>9000</v>
      </c>
      <c r="P46" s="15">
        <v>10</v>
      </c>
      <c r="Q46" s="16" t="s">
        <v>74</v>
      </c>
      <c r="R46" s="48"/>
      <c r="S46" s="45">
        <v>9000</v>
      </c>
    </row>
    <row r="51" spans="1:18" ht="21">
      <c r="C51" s="4" t="s">
        <v>90</v>
      </c>
      <c r="K51" s="10" t="s">
        <v>110</v>
      </c>
      <c r="Q51" s="4" t="s">
        <v>114</v>
      </c>
    </row>
    <row r="52" spans="1:18">
      <c r="A52" s="14" t="s">
        <v>56</v>
      </c>
      <c r="B52" s="14" t="s">
        <v>36</v>
      </c>
      <c r="C52" s="14" t="s">
        <v>87</v>
      </c>
      <c r="E52" s="14" t="s">
        <v>88</v>
      </c>
      <c r="F52" s="14" t="s">
        <v>89</v>
      </c>
      <c r="H52" s="14" t="s">
        <v>56</v>
      </c>
      <c r="I52" s="14" t="s">
        <v>36</v>
      </c>
      <c r="J52" s="14"/>
      <c r="K52" s="14" t="s">
        <v>96</v>
      </c>
      <c r="L52" s="14" t="s">
        <v>97</v>
      </c>
      <c r="M52" s="14" t="s">
        <v>109</v>
      </c>
      <c r="N52" s="14" t="s">
        <v>98</v>
      </c>
      <c r="P52" s="14" t="s">
        <v>111</v>
      </c>
      <c r="Q52" s="14" t="s">
        <v>112</v>
      </c>
      <c r="R52" s="14" t="s">
        <v>113</v>
      </c>
    </row>
    <row r="53" spans="1:18">
      <c r="A53" s="15">
        <v>1</v>
      </c>
      <c r="B53" s="16" t="s">
        <v>65</v>
      </c>
      <c r="C53" s="49">
        <v>38658</v>
      </c>
      <c r="E53" s="19" t="str">
        <f>TEXT(C53,"mmmm")</f>
        <v>November</v>
      </c>
      <c r="F53" s="19" t="str">
        <f>TEXT(C53,"yyyy")</f>
        <v>2005</v>
      </c>
      <c r="H53" s="29">
        <v>1</v>
      </c>
      <c r="I53" s="16" t="s">
        <v>65</v>
      </c>
      <c r="J53" s="16"/>
      <c r="K53" s="29">
        <v>1</v>
      </c>
      <c r="L53" s="29" t="str">
        <f>CHOOSE(K53:K62,N53,N62,N55,N60,N57,N58,N59,N56,N61,N54)</f>
        <v>Raipur</v>
      </c>
      <c r="M53" s="29">
        <v>1</v>
      </c>
      <c r="N53" s="29" t="s">
        <v>99</v>
      </c>
      <c r="P53" s="49">
        <v>38658</v>
      </c>
      <c r="Q53" s="50">
        <v>39023</v>
      </c>
      <c r="R53" s="16">
        <f>P53-Q53</f>
        <v>-365</v>
      </c>
    </row>
    <row r="54" spans="1:18">
      <c r="A54" s="15">
        <v>2</v>
      </c>
      <c r="B54" s="16" t="s">
        <v>66</v>
      </c>
      <c r="C54" s="49" t="s">
        <v>982</v>
      </c>
      <c r="E54" s="19" t="str">
        <f t="shared" ref="E54:E59" si="14">TEXT(C54,"mmmm")</f>
        <v>14/09/2006</v>
      </c>
      <c r="F54" s="19" t="str">
        <f t="shared" ref="F54:F59" si="15">TEXT(C54,"yyyy")</f>
        <v>14/09/2006</v>
      </c>
      <c r="H54" s="29">
        <v>2</v>
      </c>
      <c r="I54" s="16" t="s">
        <v>66</v>
      </c>
      <c r="J54" s="16"/>
      <c r="K54" s="29">
        <v>10</v>
      </c>
      <c r="L54" s="29" t="str">
        <f t="shared" ref="L54:L62" si="16">CHOOSE(K54:K63,N54,N63,N56,N61,N58,N59,N60,N57,N62,N55)</f>
        <v>Bastar</v>
      </c>
      <c r="M54" s="29">
        <v>2</v>
      </c>
      <c r="N54" s="29" t="s">
        <v>100</v>
      </c>
      <c r="P54" s="49">
        <v>39024</v>
      </c>
      <c r="Q54" s="50">
        <v>39389</v>
      </c>
      <c r="R54" s="16">
        <f t="shared" ref="R54:R62" si="17">P54-Q54</f>
        <v>-365</v>
      </c>
    </row>
    <row r="55" spans="1:18">
      <c r="A55" s="15">
        <v>3</v>
      </c>
      <c r="B55" s="16" t="s">
        <v>67</v>
      </c>
      <c r="C55" s="49">
        <v>39756</v>
      </c>
      <c r="E55" s="19" t="str">
        <f t="shared" si="14"/>
        <v>November</v>
      </c>
      <c r="F55" s="19" t="str">
        <f t="shared" si="15"/>
        <v>2008</v>
      </c>
      <c r="H55" s="29">
        <v>3</v>
      </c>
      <c r="I55" s="16" t="s">
        <v>67</v>
      </c>
      <c r="J55" s="16"/>
      <c r="K55" s="29">
        <v>3</v>
      </c>
      <c r="L55" s="29" t="str">
        <f t="shared" si="16"/>
        <v>Rajnandgao</v>
      </c>
      <c r="M55" s="29">
        <v>3</v>
      </c>
      <c r="N55" s="29" t="s">
        <v>101</v>
      </c>
      <c r="P55" s="49">
        <v>39756</v>
      </c>
      <c r="Q55" s="50">
        <v>40121</v>
      </c>
      <c r="R55" s="16">
        <f t="shared" si="17"/>
        <v>-365</v>
      </c>
    </row>
    <row r="56" spans="1:18">
      <c r="A56" s="15">
        <v>4</v>
      </c>
      <c r="B56" s="16" t="s">
        <v>68</v>
      </c>
      <c r="C56" s="49">
        <v>40122</v>
      </c>
      <c r="E56" s="19" t="str">
        <f t="shared" si="14"/>
        <v>November</v>
      </c>
      <c r="F56" s="19" t="str">
        <f t="shared" si="15"/>
        <v>2009</v>
      </c>
      <c r="H56" s="29">
        <v>4</v>
      </c>
      <c r="I56" s="16" t="s">
        <v>68</v>
      </c>
      <c r="J56" s="16"/>
      <c r="K56" s="29">
        <v>8</v>
      </c>
      <c r="L56" s="29" t="str">
        <f t="shared" si="16"/>
        <v>Bilaspur</v>
      </c>
      <c r="M56" s="29">
        <v>4</v>
      </c>
      <c r="N56" s="29" t="s">
        <v>102</v>
      </c>
      <c r="P56" s="49">
        <v>40122</v>
      </c>
      <c r="Q56" s="50">
        <v>40487</v>
      </c>
      <c r="R56" s="16">
        <f t="shared" si="17"/>
        <v>-365</v>
      </c>
    </row>
    <row r="57" spans="1:18">
      <c r="A57" s="15">
        <v>5</v>
      </c>
      <c r="B57" s="16" t="s">
        <v>69</v>
      </c>
      <c r="C57" s="49">
        <v>38297</v>
      </c>
      <c r="E57" s="19" t="str">
        <f t="shared" si="14"/>
        <v>November</v>
      </c>
      <c r="F57" s="19" t="str">
        <f t="shared" si="15"/>
        <v>2004</v>
      </c>
      <c r="H57" s="29">
        <v>5</v>
      </c>
      <c r="I57" s="16" t="s">
        <v>69</v>
      </c>
      <c r="J57" s="16"/>
      <c r="K57" s="29">
        <v>5</v>
      </c>
      <c r="L57" s="29" t="str">
        <f t="shared" si="16"/>
        <v>Surajpur</v>
      </c>
      <c r="M57" s="29">
        <v>5</v>
      </c>
      <c r="N57" s="29" t="s">
        <v>103</v>
      </c>
      <c r="P57" s="49">
        <v>38297</v>
      </c>
      <c r="Q57" s="50">
        <v>38662</v>
      </c>
      <c r="R57" s="16">
        <f t="shared" si="17"/>
        <v>-365</v>
      </c>
    </row>
    <row r="58" spans="1:18">
      <c r="A58" s="15">
        <v>6</v>
      </c>
      <c r="B58" s="16" t="s">
        <v>70</v>
      </c>
      <c r="C58" s="49">
        <v>37932</v>
      </c>
      <c r="E58" s="19" t="str">
        <f t="shared" si="14"/>
        <v>November</v>
      </c>
      <c r="F58" s="19" t="str">
        <f t="shared" si="15"/>
        <v>2003</v>
      </c>
      <c r="H58" s="29">
        <v>6</v>
      </c>
      <c r="I58" s="16" t="s">
        <v>70</v>
      </c>
      <c r="J58" s="16"/>
      <c r="K58" s="29">
        <v>6</v>
      </c>
      <c r="L58" s="29">
        <f t="shared" si="16"/>
        <v>0</v>
      </c>
      <c r="M58" s="29">
        <v>6</v>
      </c>
      <c r="N58" s="29" t="s">
        <v>104</v>
      </c>
      <c r="P58" s="49">
        <v>37932</v>
      </c>
      <c r="Q58" s="50">
        <v>38298</v>
      </c>
      <c r="R58" s="16">
        <f t="shared" si="17"/>
        <v>-366</v>
      </c>
    </row>
    <row r="59" spans="1:18">
      <c r="A59" s="15">
        <v>7</v>
      </c>
      <c r="B59" s="16" t="s">
        <v>71</v>
      </c>
      <c r="C59" s="49">
        <v>37568</v>
      </c>
      <c r="E59" s="19" t="str">
        <f t="shared" si="14"/>
        <v>November</v>
      </c>
      <c r="F59" s="19" t="str">
        <f t="shared" si="15"/>
        <v>2002</v>
      </c>
      <c r="H59" s="29">
        <v>7</v>
      </c>
      <c r="I59" s="16" t="s">
        <v>71</v>
      </c>
      <c r="J59" s="16"/>
      <c r="K59" s="29">
        <v>7</v>
      </c>
      <c r="L59" s="29">
        <f t="shared" si="16"/>
        <v>0</v>
      </c>
      <c r="M59" s="29">
        <v>7</v>
      </c>
      <c r="N59" s="29" t="s">
        <v>105</v>
      </c>
      <c r="P59" s="49">
        <v>37568</v>
      </c>
      <c r="Q59" s="50">
        <v>37933</v>
      </c>
      <c r="R59" s="16">
        <f t="shared" si="17"/>
        <v>-365</v>
      </c>
    </row>
    <row r="60" spans="1:18">
      <c r="A60" s="15">
        <v>8</v>
      </c>
      <c r="B60" s="16" t="s">
        <v>72</v>
      </c>
      <c r="C60" s="49">
        <v>37963</v>
      </c>
      <c r="E60" s="19" t="str">
        <f>TEXT(C60,"mmmm")</f>
        <v>December</v>
      </c>
      <c r="F60" s="19" t="str">
        <f>TEXT(C60,"yyyy")</f>
        <v>2003</v>
      </c>
      <c r="H60" s="29">
        <v>8</v>
      </c>
      <c r="I60" s="16" t="s">
        <v>72</v>
      </c>
      <c r="J60" s="16"/>
      <c r="K60" s="29">
        <v>4</v>
      </c>
      <c r="L60" s="29">
        <f t="shared" si="16"/>
        <v>0</v>
      </c>
      <c r="M60" s="29">
        <v>8</v>
      </c>
      <c r="N60" s="29" t="s">
        <v>106</v>
      </c>
      <c r="P60" s="49">
        <v>37963</v>
      </c>
      <c r="Q60" s="50">
        <v>38329</v>
      </c>
      <c r="R60" s="16">
        <f t="shared" si="17"/>
        <v>-366</v>
      </c>
    </row>
    <row r="61" spans="1:18">
      <c r="A61" s="15">
        <v>9</v>
      </c>
      <c r="B61" s="16" t="s">
        <v>73</v>
      </c>
      <c r="C61" s="49">
        <v>37569</v>
      </c>
      <c r="E61" s="19" t="str">
        <f t="shared" ref="E61:E62" si="18">TEXT(C61,"mmmm")</f>
        <v>November</v>
      </c>
      <c r="F61" s="19" t="str">
        <f t="shared" ref="F61:F62" si="19">TEXT(C61,"yyyy")</f>
        <v>2002</v>
      </c>
      <c r="H61" s="29">
        <v>9</v>
      </c>
      <c r="I61" s="16" t="s">
        <v>73</v>
      </c>
      <c r="J61" s="16"/>
      <c r="K61" s="29">
        <v>9</v>
      </c>
      <c r="L61" s="29">
        <f t="shared" si="16"/>
        <v>6</v>
      </c>
      <c r="M61" s="29">
        <v>9</v>
      </c>
      <c r="N61" s="29" t="s">
        <v>107</v>
      </c>
      <c r="P61" s="49">
        <v>37569</v>
      </c>
      <c r="Q61" s="50">
        <v>37934</v>
      </c>
      <c r="R61" s="16">
        <f t="shared" si="17"/>
        <v>-365</v>
      </c>
    </row>
    <row r="62" spans="1:18">
      <c r="A62" s="15">
        <v>10</v>
      </c>
      <c r="B62" s="16" t="s">
        <v>74</v>
      </c>
      <c r="C62" s="49">
        <v>37174</v>
      </c>
      <c r="E62" s="19" t="str">
        <f t="shared" si="18"/>
        <v>October</v>
      </c>
      <c r="F62" s="19" t="str">
        <f t="shared" si="19"/>
        <v>2001</v>
      </c>
      <c r="H62" s="29">
        <v>10</v>
      </c>
      <c r="I62" s="16" t="s">
        <v>74</v>
      </c>
      <c r="J62" s="16"/>
      <c r="K62" s="29">
        <v>2</v>
      </c>
      <c r="L62" s="29">
        <f t="shared" si="16"/>
        <v>5</v>
      </c>
      <c r="M62" s="29">
        <v>10</v>
      </c>
      <c r="N62" s="29" t="s">
        <v>108</v>
      </c>
      <c r="P62" s="49">
        <v>37174</v>
      </c>
      <c r="Q62" s="50">
        <v>37904</v>
      </c>
      <c r="R62" s="16">
        <f t="shared" si="17"/>
        <v>-730</v>
      </c>
    </row>
    <row r="67" spans="1:17" ht="24" thickBot="1">
      <c r="C67" s="13" t="s">
        <v>137</v>
      </c>
      <c r="M67" s="22" t="s">
        <v>136</v>
      </c>
      <c r="N67" s="7"/>
      <c r="O67" s="7"/>
    </row>
    <row r="68" spans="1:17" ht="16.5" thickTop="1" thickBot="1">
      <c r="A68" s="14" t="s">
        <v>116</v>
      </c>
      <c r="B68" s="14" t="s">
        <v>117</v>
      </c>
      <c r="C68" s="14" t="s">
        <v>118</v>
      </c>
      <c r="D68" s="14" t="s">
        <v>119</v>
      </c>
      <c r="E68" s="14" t="s">
        <v>120</v>
      </c>
      <c r="F68" s="25"/>
      <c r="G68" s="26"/>
      <c r="H68" s="26"/>
      <c r="K68" s="53" t="s">
        <v>132</v>
      </c>
      <c r="L68" s="53" t="s">
        <v>116</v>
      </c>
      <c r="M68" s="53" t="s">
        <v>133</v>
      </c>
      <c r="N68" s="53" t="s">
        <v>134</v>
      </c>
      <c r="O68" s="53" t="s">
        <v>135</v>
      </c>
      <c r="P68" s="26"/>
    </row>
    <row r="69" spans="1:17" ht="16.5" thickTop="1" thickBot="1">
      <c r="A69" s="15" t="s">
        <v>121</v>
      </c>
      <c r="B69" s="16" t="s">
        <v>127</v>
      </c>
      <c r="C69" s="17">
        <v>6</v>
      </c>
      <c r="D69" s="18">
        <v>1000</v>
      </c>
      <c r="E69" s="19">
        <f>C69*D69</f>
        <v>6000</v>
      </c>
      <c r="F69" s="27"/>
      <c r="G69" s="28"/>
      <c r="H69" s="28"/>
      <c r="K69" s="54" t="s">
        <v>65</v>
      </c>
      <c r="L69" s="54" t="s">
        <v>127</v>
      </c>
      <c r="M69" s="54">
        <v>1000</v>
      </c>
      <c r="N69" s="54">
        <v>6</v>
      </c>
      <c r="O69" s="54">
        <f>M69*N69</f>
        <v>6000</v>
      </c>
      <c r="P69" s="26"/>
    </row>
    <row r="70" spans="1:17" ht="16.5" thickTop="1" thickBot="1">
      <c r="A70" s="15" t="s">
        <v>122</v>
      </c>
      <c r="B70" s="16" t="s">
        <v>128</v>
      </c>
      <c r="C70" s="17">
        <v>7</v>
      </c>
      <c r="D70" s="21">
        <v>1200</v>
      </c>
      <c r="E70" s="19">
        <f t="shared" ref="E70:E80" si="20">C70*D70</f>
        <v>8400</v>
      </c>
      <c r="F70" s="27"/>
      <c r="G70" s="28"/>
      <c r="H70" s="28"/>
      <c r="K70" s="54" t="s">
        <v>66</v>
      </c>
      <c r="L70" s="54" t="s">
        <v>128</v>
      </c>
      <c r="M70" s="54">
        <v>1200</v>
      </c>
      <c r="N70" s="54">
        <v>7</v>
      </c>
      <c r="O70" s="54">
        <f t="shared" ref="O70:O78" si="21">M70*N70</f>
        <v>8400</v>
      </c>
    </row>
    <row r="71" spans="1:17" ht="16.5" thickTop="1" thickBot="1">
      <c r="A71" s="15" t="s">
        <v>121</v>
      </c>
      <c r="B71" s="16" t="s">
        <v>129</v>
      </c>
      <c r="C71" s="17">
        <v>5</v>
      </c>
      <c r="D71" s="18">
        <v>1500</v>
      </c>
      <c r="E71" s="19">
        <f t="shared" si="20"/>
        <v>7500</v>
      </c>
      <c r="F71" s="27"/>
      <c r="G71" s="28"/>
      <c r="H71" s="28"/>
      <c r="K71" s="54" t="s">
        <v>67</v>
      </c>
      <c r="L71" s="54" t="s">
        <v>129</v>
      </c>
      <c r="M71" s="54">
        <v>1500</v>
      </c>
      <c r="N71" s="54">
        <v>5</v>
      </c>
      <c r="O71" s="54">
        <f t="shared" si="21"/>
        <v>7500</v>
      </c>
    </row>
    <row r="72" spans="1:17" ht="16.5" thickTop="1" thickBot="1">
      <c r="A72" s="15" t="s">
        <v>122</v>
      </c>
      <c r="B72" s="16" t="s">
        <v>131</v>
      </c>
      <c r="C72" s="17">
        <v>5</v>
      </c>
      <c r="D72" s="18">
        <v>2000</v>
      </c>
      <c r="E72" s="19">
        <f t="shared" si="20"/>
        <v>10000</v>
      </c>
      <c r="F72" s="27"/>
      <c r="G72" s="28"/>
      <c r="H72" s="28"/>
      <c r="K72" s="54" t="s">
        <v>68</v>
      </c>
      <c r="L72" s="54" t="s">
        <v>131</v>
      </c>
      <c r="M72" s="54">
        <v>2000</v>
      </c>
      <c r="N72" s="54">
        <v>5</v>
      </c>
      <c r="O72" s="54">
        <f t="shared" si="21"/>
        <v>10000</v>
      </c>
    </row>
    <row r="73" spans="1:17" ht="16.5" thickTop="1" thickBot="1">
      <c r="A73" s="15" t="s">
        <v>123</v>
      </c>
      <c r="B73" s="16" t="s">
        <v>127</v>
      </c>
      <c r="C73" s="17">
        <v>3</v>
      </c>
      <c r="D73" s="18">
        <v>3000</v>
      </c>
      <c r="E73" s="19">
        <f t="shared" si="20"/>
        <v>9000</v>
      </c>
      <c r="K73" s="54" t="s">
        <v>69</v>
      </c>
      <c r="L73" s="54" t="s">
        <v>127</v>
      </c>
      <c r="M73" s="54">
        <v>3000</v>
      </c>
      <c r="N73" s="54">
        <v>3</v>
      </c>
      <c r="O73" s="54">
        <f t="shared" si="21"/>
        <v>9000</v>
      </c>
    </row>
    <row r="74" spans="1:17" ht="16.5" thickTop="1" thickBot="1">
      <c r="A74" s="15" t="s">
        <v>124</v>
      </c>
      <c r="B74" s="16" t="s">
        <v>128</v>
      </c>
      <c r="C74" s="17">
        <v>2</v>
      </c>
      <c r="D74" s="18">
        <v>4500</v>
      </c>
      <c r="E74" s="19">
        <f t="shared" si="20"/>
        <v>9000</v>
      </c>
      <c r="K74" s="54" t="s">
        <v>70</v>
      </c>
      <c r="L74" s="54" t="s">
        <v>128</v>
      </c>
      <c r="M74" s="54">
        <v>4500</v>
      </c>
      <c r="N74" s="54">
        <v>2</v>
      </c>
      <c r="O74" s="54">
        <f t="shared" si="21"/>
        <v>9000</v>
      </c>
    </row>
    <row r="75" spans="1:17" ht="16.5" thickTop="1" thickBot="1">
      <c r="A75" s="15" t="s">
        <v>123</v>
      </c>
      <c r="B75" s="16" t="s">
        <v>129</v>
      </c>
      <c r="C75" s="17">
        <v>7</v>
      </c>
      <c r="D75" s="18">
        <v>4000</v>
      </c>
      <c r="E75" s="19">
        <f t="shared" si="20"/>
        <v>28000</v>
      </c>
      <c r="K75" s="54" t="s">
        <v>71</v>
      </c>
      <c r="L75" s="54" t="s">
        <v>129</v>
      </c>
      <c r="M75" s="54">
        <v>4000</v>
      </c>
      <c r="N75" s="54">
        <v>7</v>
      </c>
      <c r="O75" s="54">
        <f t="shared" si="21"/>
        <v>28000</v>
      </c>
      <c r="Q75" t="s">
        <v>138</v>
      </c>
    </row>
    <row r="76" spans="1:17" ht="16.5" thickTop="1" thickBot="1">
      <c r="A76" s="15" t="s">
        <v>124</v>
      </c>
      <c r="B76" s="16" t="s">
        <v>131</v>
      </c>
      <c r="C76" s="17">
        <v>5</v>
      </c>
      <c r="D76" s="18">
        <v>2000</v>
      </c>
      <c r="E76" s="19">
        <f t="shared" si="20"/>
        <v>10000</v>
      </c>
      <c r="H76" s="9"/>
      <c r="K76" s="54" t="s">
        <v>72</v>
      </c>
      <c r="L76" s="54" t="s">
        <v>131</v>
      </c>
      <c r="M76" s="54">
        <v>2000</v>
      </c>
      <c r="N76" s="54">
        <v>5</v>
      </c>
      <c r="O76" s="54">
        <f t="shared" si="21"/>
        <v>10000</v>
      </c>
    </row>
    <row r="77" spans="1:17" ht="16.5" thickTop="1" thickBot="1">
      <c r="A77" s="15" t="s">
        <v>125</v>
      </c>
      <c r="B77" s="16" t="s">
        <v>130</v>
      </c>
      <c r="C77" s="17">
        <v>7</v>
      </c>
      <c r="D77" s="18">
        <v>600</v>
      </c>
      <c r="E77" s="24">
        <f t="shared" si="20"/>
        <v>4200</v>
      </c>
      <c r="F77" s="14" t="s">
        <v>116</v>
      </c>
      <c r="G77" s="14" t="s">
        <v>117</v>
      </c>
      <c r="H77" s="14" t="s">
        <v>120</v>
      </c>
      <c r="I77" s="23"/>
      <c r="J77" s="23"/>
      <c r="K77" s="54" t="s">
        <v>73</v>
      </c>
      <c r="L77" s="54" t="s">
        <v>130</v>
      </c>
      <c r="M77" s="54">
        <v>600</v>
      </c>
      <c r="N77" s="54">
        <v>7</v>
      </c>
      <c r="O77" s="54">
        <f t="shared" si="21"/>
        <v>4200</v>
      </c>
    </row>
    <row r="78" spans="1:17" ht="16.5" thickTop="1" thickBot="1">
      <c r="A78" s="15" t="s">
        <v>126</v>
      </c>
      <c r="B78" s="16" t="s">
        <v>127</v>
      </c>
      <c r="C78" s="17">
        <v>2</v>
      </c>
      <c r="D78" s="18">
        <v>900</v>
      </c>
      <c r="E78" s="24">
        <f t="shared" si="20"/>
        <v>1800</v>
      </c>
      <c r="F78" s="20" t="s">
        <v>121</v>
      </c>
      <c r="G78" s="20" t="s">
        <v>127</v>
      </c>
      <c r="H78" s="20">
        <f t="shared" ref="H78:H89" si="22">SUMIFS(E69:E80,A69:A80,F78,B69:B80,G78)</f>
        <v>6000</v>
      </c>
      <c r="K78" s="54" t="s">
        <v>74</v>
      </c>
      <c r="L78" s="54" t="s">
        <v>127</v>
      </c>
      <c r="M78" s="54">
        <v>900</v>
      </c>
      <c r="N78" s="54">
        <v>2</v>
      </c>
      <c r="O78" s="54">
        <f t="shared" si="21"/>
        <v>1800</v>
      </c>
      <c r="Q78" s="26"/>
    </row>
    <row r="79" spans="1:17" ht="15.75" thickTop="1">
      <c r="A79" s="15" t="s">
        <v>125</v>
      </c>
      <c r="B79" s="16" t="s">
        <v>128</v>
      </c>
      <c r="C79" s="17">
        <v>5</v>
      </c>
      <c r="D79" s="18">
        <v>1800</v>
      </c>
      <c r="E79" s="24">
        <f t="shared" si="20"/>
        <v>9000</v>
      </c>
      <c r="F79" s="20" t="s">
        <v>122</v>
      </c>
      <c r="G79" s="20" t="s">
        <v>128</v>
      </c>
      <c r="H79" s="20">
        <f t="shared" si="22"/>
        <v>8400</v>
      </c>
      <c r="P79" s="26"/>
      <c r="Q79" s="26"/>
    </row>
    <row r="80" spans="1:17" ht="15.75" thickBot="1">
      <c r="A80" s="15" t="s">
        <v>126</v>
      </c>
      <c r="B80" s="16" t="s">
        <v>129</v>
      </c>
      <c r="C80" s="17">
        <v>7</v>
      </c>
      <c r="D80" s="18">
        <v>7500</v>
      </c>
      <c r="E80" s="24">
        <f t="shared" si="20"/>
        <v>52500</v>
      </c>
      <c r="F80" s="20" t="s">
        <v>121</v>
      </c>
      <c r="G80" s="20" t="s">
        <v>129</v>
      </c>
      <c r="H80" s="20">
        <f t="shared" si="22"/>
        <v>7500</v>
      </c>
    </row>
    <row r="81" spans="4:17" ht="16.5" thickTop="1" thickBot="1">
      <c r="F81" s="20" t="s">
        <v>122</v>
      </c>
      <c r="G81" s="20" t="s">
        <v>131</v>
      </c>
      <c r="H81" s="20">
        <f t="shared" si="22"/>
        <v>10000</v>
      </c>
      <c r="M81" s="53" t="s">
        <v>116</v>
      </c>
      <c r="N81" s="53" t="s">
        <v>133</v>
      </c>
      <c r="O81" s="53" t="s">
        <v>134</v>
      </c>
      <c r="P81" s="53" t="s">
        <v>135</v>
      </c>
    </row>
    <row r="82" spans="4:17" ht="16.5" thickTop="1" thickBot="1">
      <c r="F82" s="20" t="s">
        <v>123</v>
      </c>
      <c r="G82" s="20" t="s">
        <v>127</v>
      </c>
      <c r="H82" s="20">
        <f t="shared" si="22"/>
        <v>9000</v>
      </c>
      <c r="K82" s="51"/>
      <c r="O82" s="56" t="s">
        <v>141</v>
      </c>
    </row>
    <row r="83" spans="4:17" ht="15.75" thickTop="1">
      <c r="F83" s="20" t="s">
        <v>124</v>
      </c>
      <c r="G83" s="20" t="s">
        <v>128</v>
      </c>
      <c r="H83" s="20">
        <f t="shared" si="22"/>
        <v>9000</v>
      </c>
    </row>
    <row r="84" spans="4:17" ht="15.75" thickBot="1">
      <c r="F84" s="20" t="s">
        <v>123</v>
      </c>
      <c r="G84" s="20" t="s">
        <v>129</v>
      </c>
      <c r="H84" s="20">
        <f t="shared" si="22"/>
        <v>28000</v>
      </c>
    </row>
    <row r="85" spans="4:17" ht="16.5" thickTop="1" thickBot="1">
      <c r="F85" s="20" t="s">
        <v>124</v>
      </c>
      <c r="G85" s="20" t="s">
        <v>131</v>
      </c>
      <c r="H85" s="20">
        <f t="shared" si="22"/>
        <v>10000</v>
      </c>
      <c r="M85" s="56" t="s">
        <v>139</v>
      </c>
      <c r="N85" s="56">
        <f>DCOUNT(K68:O78,N68,M81:P82)</f>
        <v>8</v>
      </c>
    </row>
    <row r="86" spans="4:17" ht="15.75" thickTop="1">
      <c r="F86" s="20" t="s">
        <v>125</v>
      </c>
      <c r="G86" s="20" t="s">
        <v>130</v>
      </c>
      <c r="H86" s="20">
        <f t="shared" si="22"/>
        <v>4200</v>
      </c>
    </row>
    <row r="87" spans="4:17" ht="15.75" thickBot="1">
      <c r="F87" s="20" t="s">
        <v>126</v>
      </c>
      <c r="G87" s="20" t="s">
        <v>127</v>
      </c>
      <c r="H87" s="20">
        <f t="shared" si="22"/>
        <v>1800</v>
      </c>
    </row>
    <row r="88" spans="4:17" ht="16.5" thickTop="1" thickBot="1">
      <c r="F88" s="20" t="s">
        <v>125</v>
      </c>
      <c r="G88" s="20" t="s">
        <v>128</v>
      </c>
      <c r="H88" s="20">
        <f t="shared" si="22"/>
        <v>9000</v>
      </c>
      <c r="M88" s="53" t="s">
        <v>116</v>
      </c>
      <c r="N88" s="53" t="s">
        <v>133</v>
      </c>
      <c r="O88" s="53" t="s">
        <v>134</v>
      </c>
      <c r="P88" s="53" t="s">
        <v>135</v>
      </c>
    </row>
    <row r="89" spans="4:17" ht="16.5" thickTop="1" thickBot="1">
      <c r="F89" s="20" t="s">
        <v>126</v>
      </c>
      <c r="G89" s="20" t="s">
        <v>129</v>
      </c>
      <c r="H89" s="20">
        <f t="shared" si="22"/>
        <v>52500</v>
      </c>
      <c r="M89" s="55" t="s">
        <v>128</v>
      </c>
      <c r="N89" s="55"/>
    </row>
    <row r="90" spans="4:17" ht="16.5" thickTop="1" thickBot="1">
      <c r="M90" s="55"/>
      <c r="N90" s="55"/>
    </row>
    <row r="91" spans="4:17" ht="16.5" thickTop="1" thickBot="1">
      <c r="M91" s="55"/>
      <c r="N91" s="55"/>
    </row>
    <row r="92" spans="4:17" ht="16.5" thickTop="1" thickBot="1">
      <c r="M92" s="55" t="s">
        <v>140</v>
      </c>
      <c r="N92" s="55">
        <f>DCOUNTA(K68:O78,L68,M88:P89)</f>
        <v>2</v>
      </c>
    </row>
    <row r="93" spans="4:17" ht="15.75" thickTop="1"/>
    <row r="95" spans="4:17" ht="93" thickBot="1">
      <c r="E95" s="59"/>
      <c r="F95" s="60" t="s">
        <v>146</v>
      </c>
      <c r="G95" s="7"/>
      <c r="H95" s="34"/>
      <c r="I95" s="7"/>
      <c r="J95" s="7"/>
      <c r="K95" s="7"/>
      <c r="L95" s="7"/>
    </row>
    <row r="96" spans="4:17" ht="16.5" thickTop="1" thickBot="1">
      <c r="D96" s="52" t="s">
        <v>143</v>
      </c>
      <c r="E96" s="52"/>
      <c r="F96" s="52"/>
      <c r="G96" s="52" t="s">
        <v>142</v>
      </c>
      <c r="H96" s="52"/>
      <c r="I96" s="52"/>
      <c r="J96" s="52"/>
      <c r="K96" s="52"/>
      <c r="L96" s="52"/>
      <c r="M96" s="52"/>
      <c r="N96" s="52"/>
      <c r="P96" s="57" t="s">
        <v>144</v>
      </c>
      <c r="Q96" s="57">
        <f>COUNTA(D96:N115)</f>
        <v>85</v>
      </c>
    </row>
    <row r="97" spans="4:17" ht="16.5" thickTop="1" thickBot="1">
      <c r="D97" s="52" t="s">
        <v>143</v>
      </c>
      <c r="E97" s="52"/>
      <c r="F97" s="52"/>
      <c r="G97" s="52" t="s">
        <v>142</v>
      </c>
      <c r="H97" s="52"/>
      <c r="I97" s="52"/>
      <c r="J97" s="52"/>
      <c r="K97" s="52"/>
      <c r="L97" s="52"/>
      <c r="M97" s="52"/>
      <c r="N97" s="52" t="s">
        <v>142</v>
      </c>
      <c r="P97" s="57" t="s">
        <v>145</v>
      </c>
      <c r="Q97" s="57">
        <f>COUNTBLANK(D96:N115)</f>
        <v>135</v>
      </c>
    </row>
    <row r="98" spans="4:17" ht="16.5" thickTop="1" thickBot="1">
      <c r="D98" s="52" t="s">
        <v>143</v>
      </c>
      <c r="E98" s="52"/>
      <c r="F98" s="52"/>
      <c r="G98" s="52" t="s">
        <v>142</v>
      </c>
      <c r="H98" s="52"/>
      <c r="I98" s="52" t="s">
        <v>142</v>
      </c>
      <c r="J98" s="52"/>
      <c r="K98" s="52" t="s">
        <v>143</v>
      </c>
      <c r="L98" s="52"/>
      <c r="M98" s="52"/>
      <c r="N98" s="52" t="s">
        <v>142</v>
      </c>
      <c r="P98" s="57" t="s">
        <v>142</v>
      </c>
      <c r="Q98" s="57">
        <f>COUNTIF(D96:N115,"MALE")</f>
        <v>41</v>
      </c>
    </row>
    <row r="99" spans="4:17" ht="16.5" thickTop="1" thickBot="1">
      <c r="D99" s="52" t="s">
        <v>143</v>
      </c>
      <c r="E99" s="52"/>
      <c r="F99" s="52"/>
      <c r="G99" s="52" t="s">
        <v>142</v>
      </c>
      <c r="H99" s="52"/>
      <c r="I99" s="52"/>
      <c r="J99" s="52"/>
      <c r="K99" s="52"/>
      <c r="L99" s="52"/>
      <c r="M99" s="52"/>
      <c r="N99" s="52" t="s">
        <v>142</v>
      </c>
      <c r="P99" s="57" t="s">
        <v>143</v>
      </c>
      <c r="Q99" s="57">
        <f>COUNTIF(D96:N115,"FEMALE")</f>
        <v>43</v>
      </c>
    </row>
    <row r="100" spans="4:17" ht="16.5" thickTop="1" thickBot="1">
      <c r="D100" s="52" t="s">
        <v>143</v>
      </c>
      <c r="E100" s="52"/>
      <c r="F100" s="52"/>
      <c r="G100" s="52" t="s">
        <v>142</v>
      </c>
      <c r="H100" s="52"/>
      <c r="I100" s="52"/>
      <c r="J100" s="52"/>
      <c r="K100" s="52"/>
      <c r="L100" s="52"/>
      <c r="M100" s="52"/>
      <c r="N100" s="52" t="s">
        <v>142</v>
      </c>
    </row>
    <row r="101" spans="4:17" ht="16.5" thickTop="1" thickBot="1">
      <c r="D101" s="52" t="s">
        <v>143</v>
      </c>
      <c r="E101" s="52"/>
      <c r="F101" s="52"/>
      <c r="G101" s="52" t="s">
        <v>142</v>
      </c>
      <c r="H101" s="52"/>
      <c r="I101" s="52"/>
      <c r="J101" s="52"/>
      <c r="K101" s="52"/>
      <c r="L101" s="52"/>
      <c r="M101" s="52"/>
      <c r="N101" s="52" t="s">
        <v>142</v>
      </c>
    </row>
    <row r="102" spans="4:17" ht="16.5" thickTop="1" thickBot="1">
      <c r="D102" s="52"/>
      <c r="E102" s="52" t="s">
        <v>142</v>
      </c>
      <c r="F102" s="52"/>
      <c r="G102" s="52" t="s">
        <v>142</v>
      </c>
      <c r="H102" s="52"/>
      <c r="I102" s="52"/>
      <c r="J102" s="52"/>
      <c r="K102" s="52"/>
      <c r="L102" s="52"/>
      <c r="M102" s="52"/>
      <c r="N102" s="52"/>
    </row>
    <row r="103" spans="4:17" ht="16.5" thickTop="1" thickBot="1">
      <c r="D103" s="52"/>
      <c r="E103" s="52" t="s">
        <v>142</v>
      </c>
      <c r="F103" s="52"/>
      <c r="G103" s="52"/>
      <c r="H103" s="52" t="s">
        <v>143</v>
      </c>
      <c r="I103" s="52"/>
      <c r="J103" s="52"/>
      <c r="K103" s="52" t="s">
        <v>142</v>
      </c>
      <c r="L103" s="52"/>
      <c r="M103" s="52"/>
      <c r="N103" s="52"/>
    </row>
    <row r="104" spans="4:17" ht="16.5" thickTop="1" thickBot="1">
      <c r="D104" s="52"/>
      <c r="E104" s="52" t="s">
        <v>142</v>
      </c>
      <c r="F104" s="52"/>
      <c r="G104" s="52"/>
      <c r="H104" s="52" t="s">
        <v>143</v>
      </c>
      <c r="I104" s="52"/>
      <c r="J104" s="52"/>
      <c r="K104" s="52" t="s">
        <v>142</v>
      </c>
      <c r="L104" s="52"/>
      <c r="M104" s="52"/>
      <c r="N104" s="52"/>
    </row>
    <row r="105" spans="4:17" ht="16.5" thickTop="1" thickBot="1">
      <c r="D105" s="52"/>
      <c r="E105" s="52" t="s">
        <v>142</v>
      </c>
      <c r="F105" s="52"/>
      <c r="G105" s="52"/>
      <c r="H105" s="52" t="s">
        <v>143</v>
      </c>
      <c r="I105" s="52"/>
      <c r="J105" s="52"/>
      <c r="K105" s="52" t="s">
        <v>142</v>
      </c>
      <c r="L105" s="52"/>
      <c r="M105" s="52"/>
      <c r="N105" s="52" t="s">
        <v>143</v>
      </c>
    </row>
    <row r="106" spans="4:17" ht="16.5" thickTop="1" thickBot="1">
      <c r="D106" s="52"/>
      <c r="E106" s="52" t="s">
        <v>142</v>
      </c>
      <c r="F106" s="52"/>
      <c r="G106" s="52" t="s">
        <v>142</v>
      </c>
      <c r="H106" s="52" t="s">
        <v>143</v>
      </c>
      <c r="I106" s="52"/>
      <c r="J106" s="52"/>
      <c r="K106" s="52" t="s">
        <v>142</v>
      </c>
      <c r="L106" s="52"/>
      <c r="M106" s="52"/>
      <c r="N106" s="52" t="s">
        <v>143</v>
      </c>
    </row>
    <row r="107" spans="4:17" ht="16.5" thickTop="1" thickBot="1">
      <c r="D107" s="52" t="s">
        <v>143</v>
      </c>
      <c r="E107" s="52" t="s">
        <v>142</v>
      </c>
      <c r="F107" s="52"/>
      <c r="G107" s="52" t="s">
        <v>142</v>
      </c>
      <c r="H107" s="52" t="s">
        <v>143</v>
      </c>
      <c r="I107" s="52"/>
      <c r="J107" s="52"/>
      <c r="K107" s="52" t="s">
        <v>142</v>
      </c>
      <c r="L107" s="52" t="s">
        <v>143</v>
      </c>
      <c r="M107" s="52"/>
      <c r="N107" s="52" t="s">
        <v>143</v>
      </c>
    </row>
    <row r="108" spans="4:17" ht="16.5" thickTop="1" thickBot="1">
      <c r="D108" s="52" t="s">
        <v>143</v>
      </c>
      <c r="E108" s="52" t="s">
        <v>142</v>
      </c>
      <c r="F108" s="52"/>
      <c r="G108" s="52" t="s">
        <v>142</v>
      </c>
      <c r="H108" s="52" t="s">
        <v>143</v>
      </c>
      <c r="I108" s="52"/>
      <c r="J108" s="52"/>
      <c r="K108" s="52" t="s">
        <v>142</v>
      </c>
      <c r="L108" s="52" t="s">
        <v>143</v>
      </c>
      <c r="M108" s="52"/>
      <c r="N108" s="52" t="s">
        <v>143</v>
      </c>
    </row>
    <row r="109" spans="4:17" ht="16.5" thickTop="1" thickBot="1">
      <c r="D109" s="52" t="s">
        <v>143</v>
      </c>
      <c r="E109" s="52"/>
      <c r="F109" s="52" t="s">
        <v>143</v>
      </c>
      <c r="G109" s="52" t="s">
        <v>142</v>
      </c>
      <c r="H109" s="52" t="s">
        <v>143</v>
      </c>
      <c r="I109" s="58" t="s">
        <v>142</v>
      </c>
      <c r="J109" s="58"/>
      <c r="K109" s="52" t="s">
        <v>142</v>
      </c>
      <c r="L109" s="52" t="s">
        <v>143</v>
      </c>
      <c r="M109" s="52"/>
      <c r="N109" s="52" t="s">
        <v>143</v>
      </c>
    </row>
    <row r="110" spans="4:17" ht="16.5" thickTop="1" thickBot="1">
      <c r="D110" s="52" t="s">
        <v>143</v>
      </c>
      <c r="E110" s="52"/>
      <c r="F110" s="52" t="s">
        <v>143</v>
      </c>
      <c r="G110" s="52" t="s">
        <v>142</v>
      </c>
      <c r="H110" s="52"/>
      <c r="I110" s="58" t="s">
        <v>142</v>
      </c>
      <c r="J110" s="58"/>
      <c r="K110" s="52"/>
      <c r="L110" s="52" t="s">
        <v>143</v>
      </c>
      <c r="M110" s="52"/>
      <c r="N110" s="52"/>
    </row>
    <row r="111" spans="4:17" ht="16.5" thickTop="1" thickBot="1">
      <c r="D111" s="52" t="s">
        <v>143</v>
      </c>
      <c r="E111" s="52"/>
      <c r="F111" s="52" t="s">
        <v>143</v>
      </c>
      <c r="G111" s="52" t="s">
        <v>142</v>
      </c>
      <c r="H111" s="52"/>
      <c r="I111" s="58" t="s">
        <v>142</v>
      </c>
      <c r="J111" s="58"/>
      <c r="K111" s="52"/>
      <c r="L111" s="52" t="s">
        <v>143</v>
      </c>
      <c r="M111" s="52"/>
      <c r="N111" s="52"/>
    </row>
    <row r="112" spans="4:17" ht="16.5" thickTop="1" thickBot="1">
      <c r="D112" s="52" t="s">
        <v>143</v>
      </c>
      <c r="E112" s="52"/>
      <c r="F112" s="52" t="s">
        <v>143</v>
      </c>
      <c r="G112" s="52" t="s">
        <v>142</v>
      </c>
      <c r="H112" s="52"/>
      <c r="I112" s="58" t="s">
        <v>142</v>
      </c>
      <c r="J112" s="58"/>
      <c r="K112" s="52"/>
      <c r="L112" s="52" t="s">
        <v>143</v>
      </c>
      <c r="M112" s="52"/>
      <c r="N112" s="52"/>
    </row>
    <row r="113" spans="4:16" ht="16.5" thickTop="1" thickBot="1">
      <c r="D113" s="52" t="s">
        <v>143</v>
      </c>
      <c r="E113" s="52"/>
      <c r="F113" s="52" t="s">
        <v>143</v>
      </c>
      <c r="G113" s="52" t="s">
        <v>142</v>
      </c>
      <c r="H113" s="52"/>
      <c r="I113" s="58" t="s">
        <v>142</v>
      </c>
      <c r="J113" s="58"/>
      <c r="K113" s="52"/>
      <c r="L113" s="52" t="s">
        <v>143</v>
      </c>
      <c r="M113" s="52"/>
      <c r="N113" s="52"/>
    </row>
    <row r="114" spans="4:16" ht="16.5" thickTop="1" thickBot="1">
      <c r="D114" s="52" t="s">
        <v>143</v>
      </c>
      <c r="E114" s="52"/>
      <c r="F114" s="52" t="s">
        <v>143</v>
      </c>
      <c r="G114" s="52"/>
      <c r="H114" s="52"/>
      <c r="I114" s="58" t="s">
        <v>138</v>
      </c>
      <c r="J114" s="58"/>
      <c r="K114" s="52"/>
      <c r="L114" s="52" t="s">
        <v>143</v>
      </c>
      <c r="M114" s="52"/>
      <c r="N114" s="52"/>
    </row>
    <row r="115" spans="4:16" ht="16.5" thickTop="1" thickBot="1">
      <c r="D115" s="52"/>
      <c r="E115" s="52"/>
      <c r="F115" s="52" t="s">
        <v>143</v>
      </c>
      <c r="G115" s="52"/>
      <c r="H115" s="52"/>
      <c r="I115" s="58" t="s">
        <v>142</v>
      </c>
      <c r="J115" s="58"/>
      <c r="K115" s="52"/>
      <c r="L115" s="52" t="s">
        <v>143</v>
      </c>
      <c r="M115" s="52"/>
      <c r="N115" s="52"/>
    </row>
    <row r="116" spans="4:16" ht="15.75" thickTop="1"/>
    <row r="118" spans="4:16">
      <c r="E118" s="69" t="s">
        <v>56</v>
      </c>
      <c r="F118" s="70" t="s">
        <v>147</v>
      </c>
      <c r="H118" s="61" t="s">
        <v>56</v>
      </c>
      <c r="I118" s="61" t="s">
        <v>148</v>
      </c>
      <c r="J118" s="61"/>
      <c r="K118" s="61" t="s">
        <v>36</v>
      </c>
      <c r="L118" s="62" t="s">
        <v>149</v>
      </c>
      <c r="M118" s="62" t="s">
        <v>30</v>
      </c>
    </row>
    <row r="119" spans="4:16" ht="18.75">
      <c r="E119">
        <v>1</v>
      </c>
      <c r="F119" s="28" t="s">
        <v>45</v>
      </c>
      <c r="H119" s="355">
        <v>1</v>
      </c>
      <c r="I119" s="354" t="s">
        <v>150</v>
      </c>
      <c r="J119" s="199"/>
      <c r="K119" s="17" t="s">
        <v>162</v>
      </c>
      <c r="L119" s="17" t="s">
        <v>165</v>
      </c>
      <c r="M119" s="17">
        <v>15</v>
      </c>
      <c r="O119" s="67" t="s">
        <v>168</v>
      </c>
      <c r="P119" s="68" t="s">
        <v>169</v>
      </c>
    </row>
    <row r="120" spans="4:16">
      <c r="E120">
        <v>2</v>
      </c>
      <c r="F120" s="28" t="s">
        <v>171</v>
      </c>
      <c r="H120" s="355"/>
      <c r="I120" s="354"/>
      <c r="J120" s="199"/>
      <c r="K120" s="17" t="s">
        <v>163</v>
      </c>
      <c r="L120" s="17" t="s">
        <v>166</v>
      </c>
      <c r="M120" s="17">
        <v>14</v>
      </c>
      <c r="O120" s="19">
        <f>SUM(M119:M154)</f>
        <v>1142</v>
      </c>
      <c r="P120" s="19">
        <f>O120/12</f>
        <v>95.166666666666671</v>
      </c>
    </row>
    <row r="121" spans="4:16">
      <c r="E121">
        <v>3</v>
      </c>
      <c r="F121" s="28" t="s">
        <v>173</v>
      </c>
      <c r="H121" s="355"/>
      <c r="I121" s="354"/>
      <c r="J121" s="199"/>
      <c r="K121" s="17" t="s">
        <v>164</v>
      </c>
      <c r="L121" s="17" t="s">
        <v>167</v>
      </c>
      <c r="M121" s="17">
        <v>30</v>
      </c>
    </row>
    <row r="122" spans="4:16">
      <c r="H122" s="176"/>
      <c r="I122" s="177"/>
      <c r="J122" s="200"/>
      <c r="K122" s="45" t="s">
        <v>162</v>
      </c>
      <c r="L122" s="45" t="s">
        <v>166</v>
      </c>
      <c r="M122" s="45">
        <v>20</v>
      </c>
    </row>
    <row r="123" spans="4:16" ht="18.75">
      <c r="H123" s="176">
        <v>2</v>
      </c>
      <c r="I123" s="177" t="s">
        <v>151</v>
      </c>
      <c r="J123" s="200"/>
      <c r="K123" s="45" t="s">
        <v>163</v>
      </c>
      <c r="L123" s="45" t="s">
        <v>167</v>
      </c>
      <c r="M123" s="45">
        <v>10</v>
      </c>
      <c r="O123" s="68" t="s">
        <v>170</v>
      </c>
      <c r="P123" s="68" t="s">
        <v>171</v>
      </c>
    </row>
    <row r="124" spans="4:16">
      <c r="H124" s="176"/>
      <c r="I124" s="177"/>
      <c r="J124" s="200"/>
      <c r="K124" s="45" t="s">
        <v>164</v>
      </c>
      <c r="L124" s="45" t="s">
        <v>165</v>
      </c>
      <c r="M124" s="45">
        <v>20</v>
      </c>
      <c r="O124" s="19" t="s">
        <v>162</v>
      </c>
      <c r="P124" s="19">
        <f>AVERAGEIF(K119:K154,O124,M119:M154)</f>
        <v>35.083333333333336</v>
      </c>
    </row>
    <row r="125" spans="4:16">
      <c r="H125" s="177"/>
      <c r="I125" s="176"/>
      <c r="J125" s="176"/>
      <c r="K125" s="17" t="s">
        <v>162</v>
      </c>
      <c r="L125" s="17" t="s">
        <v>167</v>
      </c>
      <c r="M125" s="17">
        <v>30</v>
      </c>
      <c r="O125" s="19" t="s">
        <v>163</v>
      </c>
      <c r="P125" s="19">
        <f>AVERAGEIF(K119:K154,O125,M119:M154)</f>
        <v>28</v>
      </c>
    </row>
    <row r="126" spans="4:16">
      <c r="H126" s="177">
        <v>3</v>
      </c>
      <c r="I126" s="176" t="s">
        <v>152</v>
      </c>
      <c r="J126" s="176"/>
      <c r="K126" s="17" t="s">
        <v>163</v>
      </c>
      <c r="L126" s="17" t="s">
        <v>165</v>
      </c>
      <c r="M126" s="17">
        <v>15</v>
      </c>
      <c r="O126" s="19" t="s">
        <v>164</v>
      </c>
      <c r="P126" s="19">
        <f>AVERAGEIF(K119:K154,O126,M119:M154)</f>
        <v>32.083333333333336</v>
      </c>
    </row>
    <row r="127" spans="4:16">
      <c r="H127" s="177"/>
      <c r="I127" s="176"/>
      <c r="J127" s="176"/>
      <c r="K127" s="17" t="s">
        <v>164</v>
      </c>
      <c r="L127" s="17" t="s">
        <v>166</v>
      </c>
      <c r="M127" s="17">
        <v>25</v>
      </c>
    </row>
    <row r="128" spans="4:16">
      <c r="H128" s="176"/>
      <c r="I128" s="177"/>
      <c r="J128" s="200"/>
      <c r="K128" s="38" t="s">
        <v>162</v>
      </c>
      <c r="L128" s="38" t="s">
        <v>167</v>
      </c>
      <c r="M128" s="38">
        <v>36</v>
      </c>
    </row>
    <row r="129" spans="8:17" ht="18.75">
      <c r="H129" s="176">
        <v>4</v>
      </c>
      <c r="I129" s="177" t="s">
        <v>153</v>
      </c>
      <c r="J129" s="200"/>
      <c r="K129" s="38" t="s">
        <v>163</v>
      </c>
      <c r="L129" s="38" t="s">
        <v>165</v>
      </c>
      <c r="M129" s="38">
        <v>24</v>
      </c>
      <c r="O129" s="171" t="s">
        <v>170</v>
      </c>
      <c r="P129" s="171" t="s">
        <v>149</v>
      </c>
      <c r="Q129" s="171" t="s">
        <v>173</v>
      </c>
    </row>
    <row r="130" spans="8:17">
      <c r="H130" s="176"/>
      <c r="I130" s="177"/>
      <c r="J130" s="200"/>
      <c r="K130" s="38" t="s">
        <v>164</v>
      </c>
      <c r="L130" s="38" t="s">
        <v>166</v>
      </c>
      <c r="M130" s="38">
        <v>20</v>
      </c>
      <c r="O130" s="19" t="s">
        <v>164</v>
      </c>
      <c r="P130" s="19" t="s">
        <v>167</v>
      </c>
      <c r="Q130" s="19">
        <f>AVERAGEIFS(M119:M154,K119:K154,O130,L119:L154,P130)</f>
        <v>23.333333333333332</v>
      </c>
    </row>
    <row r="131" spans="8:17">
      <c r="H131" s="177"/>
      <c r="I131" s="176"/>
      <c r="J131" s="176"/>
      <c r="K131" s="17" t="s">
        <v>162</v>
      </c>
      <c r="L131" s="17" t="s">
        <v>167</v>
      </c>
      <c r="M131" s="17">
        <v>50</v>
      </c>
    </row>
    <row r="132" spans="8:17">
      <c r="H132" s="177">
        <v>5</v>
      </c>
      <c r="I132" s="176" t="s">
        <v>154</v>
      </c>
      <c r="J132" s="176"/>
      <c r="K132" s="17" t="s">
        <v>163</v>
      </c>
      <c r="L132" s="17" t="s">
        <v>165</v>
      </c>
      <c r="M132" s="17">
        <v>40</v>
      </c>
    </row>
    <row r="133" spans="8:17">
      <c r="H133" s="177"/>
      <c r="I133" s="176"/>
      <c r="J133" s="176"/>
      <c r="K133" s="17" t="s">
        <v>164</v>
      </c>
      <c r="L133" s="17" t="s">
        <v>166</v>
      </c>
      <c r="M133" s="17">
        <v>20</v>
      </c>
    </row>
    <row r="134" spans="8:17" ht="18.75">
      <c r="H134" s="176"/>
      <c r="I134" s="177"/>
      <c r="J134" s="200"/>
      <c r="K134" s="38" t="s">
        <v>162</v>
      </c>
      <c r="L134" s="38" t="s">
        <v>165</v>
      </c>
      <c r="M134" s="38">
        <v>30</v>
      </c>
      <c r="O134" s="66" t="s">
        <v>184</v>
      </c>
    </row>
    <row r="135" spans="8:17">
      <c r="H135" s="176">
        <v>6</v>
      </c>
      <c r="I135" s="177" t="s">
        <v>155</v>
      </c>
      <c r="J135" s="200"/>
      <c r="K135" s="38" t="s">
        <v>163</v>
      </c>
      <c r="L135" s="38" t="s">
        <v>166</v>
      </c>
      <c r="M135" s="38">
        <v>43</v>
      </c>
      <c r="O135" t="s">
        <v>174</v>
      </c>
      <c r="P135" t="s">
        <v>175</v>
      </c>
      <c r="Q135">
        <f>AVERAGEA(P136:P148)</f>
        <v>2807.6923076923076</v>
      </c>
    </row>
    <row r="136" spans="8:17">
      <c r="H136" s="176"/>
      <c r="I136" s="177"/>
      <c r="J136" s="200"/>
      <c r="K136" s="38" t="s">
        <v>164</v>
      </c>
      <c r="L136" s="38" t="s">
        <v>167</v>
      </c>
      <c r="M136" s="38">
        <v>30</v>
      </c>
      <c r="O136" t="s">
        <v>176</v>
      </c>
      <c r="P136">
        <v>3500</v>
      </c>
    </row>
    <row r="137" spans="8:17">
      <c r="H137" s="177"/>
      <c r="I137" s="176"/>
      <c r="J137" s="176"/>
      <c r="K137" s="17" t="s">
        <v>162</v>
      </c>
      <c r="L137" s="17" t="s">
        <v>166</v>
      </c>
      <c r="M137" s="17">
        <v>40</v>
      </c>
      <c r="O137" t="s">
        <v>177</v>
      </c>
      <c r="P137">
        <v>400</v>
      </c>
    </row>
    <row r="138" spans="8:17">
      <c r="H138" s="177">
        <v>7</v>
      </c>
      <c r="I138" s="176" t="s">
        <v>156</v>
      </c>
      <c r="J138" s="176"/>
      <c r="K138" s="17" t="s">
        <v>163</v>
      </c>
      <c r="L138" s="17" t="s">
        <v>167</v>
      </c>
      <c r="M138" s="17">
        <v>20</v>
      </c>
      <c r="O138" t="s">
        <v>176</v>
      </c>
      <c r="P138">
        <v>3000</v>
      </c>
    </row>
    <row r="139" spans="8:17">
      <c r="H139" s="177"/>
      <c r="I139" s="176"/>
      <c r="J139" s="176"/>
      <c r="K139" s="17" t="s">
        <v>164</v>
      </c>
      <c r="L139" s="17" t="s">
        <v>165</v>
      </c>
      <c r="M139" s="17">
        <v>40</v>
      </c>
      <c r="O139" t="s">
        <v>177</v>
      </c>
      <c r="P139">
        <v>6000</v>
      </c>
    </row>
    <row r="140" spans="8:17">
      <c r="H140" s="176"/>
      <c r="I140" s="177"/>
      <c r="J140" s="200"/>
      <c r="K140" s="38" t="s">
        <v>162</v>
      </c>
      <c r="L140" s="38" t="s">
        <v>167</v>
      </c>
      <c r="M140" s="38">
        <v>20</v>
      </c>
      <c r="O140" t="s">
        <v>178</v>
      </c>
      <c r="P140">
        <v>700</v>
      </c>
    </row>
    <row r="141" spans="8:17">
      <c r="H141" s="176">
        <v>8</v>
      </c>
      <c r="I141" s="177" t="s">
        <v>157</v>
      </c>
      <c r="J141" s="200"/>
      <c r="K141" s="38" t="s">
        <v>163</v>
      </c>
      <c r="L141" s="38" t="s">
        <v>165</v>
      </c>
      <c r="M141" s="38">
        <v>40</v>
      </c>
      <c r="O141" t="s">
        <v>179</v>
      </c>
      <c r="P141">
        <v>8000</v>
      </c>
    </row>
    <row r="142" spans="8:17">
      <c r="H142" s="176"/>
      <c r="I142" s="177"/>
      <c r="J142" s="200"/>
      <c r="K142" s="38" t="s">
        <v>164</v>
      </c>
      <c r="L142" s="38" t="s">
        <v>166</v>
      </c>
      <c r="M142" s="38">
        <v>60</v>
      </c>
      <c r="O142" t="s">
        <v>180</v>
      </c>
      <c r="P142">
        <v>900</v>
      </c>
    </row>
    <row r="143" spans="8:17">
      <c r="H143" s="177"/>
      <c r="I143" s="176"/>
      <c r="J143" s="176"/>
      <c r="K143" s="17" t="s">
        <v>162</v>
      </c>
      <c r="L143" s="17" t="s">
        <v>165</v>
      </c>
      <c r="M143" s="17">
        <v>60</v>
      </c>
      <c r="O143" t="s">
        <v>181</v>
      </c>
      <c r="P143">
        <v>600</v>
      </c>
    </row>
    <row r="144" spans="8:17">
      <c r="H144" s="177">
        <v>9</v>
      </c>
      <c r="I144" s="176" t="s">
        <v>158</v>
      </c>
      <c r="J144" s="176"/>
      <c r="K144" s="17" t="s">
        <v>163</v>
      </c>
      <c r="L144" s="17" t="s">
        <v>167</v>
      </c>
      <c r="M144" s="17">
        <v>40</v>
      </c>
      <c r="O144" t="s">
        <v>178</v>
      </c>
      <c r="P144">
        <v>500</v>
      </c>
    </row>
    <row r="145" spans="2:16">
      <c r="H145" s="177"/>
      <c r="I145" s="176"/>
      <c r="J145" s="176"/>
      <c r="K145" s="17" t="s">
        <v>164</v>
      </c>
      <c r="L145" s="17" t="s">
        <v>166</v>
      </c>
      <c r="M145" s="17">
        <v>30</v>
      </c>
      <c r="O145" t="s">
        <v>179</v>
      </c>
      <c r="P145">
        <v>400</v>
      </c>
    </row>
    <row r="146" spans="2:16">
      <c r="H146" s="176"/>
      <c r="I146" s="177"/>
      <c r="J146" s="200"/>
      <c r="K146" s="38" t="s">
        <v>162</v>
      </c>
      <c r="L146" s="38" t="s">
        <v>167</v>
      </c>
      <c r="M146" s="38">
        <v>50</v>
      </c>
      <c r="O146" t="s">
        <v>182</v>
      </c>
      <c r="P146">
        <v>5000</v>
      </c>
    </row>
    <row r="147" spans="2:16">
      <c r="H147" s="176">
        <v>10</v>
      </c>
      <c r="I147" s="177" t="s">
        <v>159</v>
      </c>
      <c r="J147" s="200"/>
      <c r="K147" s="38" t="s">
        <v>163</v>
      </c>
      <c r="L147" s="38" t="s">
        <v>165</v>
      </c>
      <c r="M147" s="38">
        <v>40</v>
      </c>
      <c r="O147" t="s">
        <v>176</v>
      </c>
      <c r="P147">
        <v>500</v>
      </c>
    </row>
    <row r="148" spans="2:16">
      <c r="H148" s="176"/>
      <c r="I148" s="177"/>
      <c r="J148" s="200"/>
      <c r="K148" s="38" t="s">
        <v>164</v>
      </c>
      <c r="L148" s="38" t="s">
        <v>166</v>
      </c>
      <c r="M148" s="38">
        <v>60</v>
      </c>
      <c r="O148" t="s">
        <v>180</v>
      </c>
      <c r="P148">
        <v>7000</v>
      </c>
    </row>
    <row r="149" spans="2:16">
      <c r="H149" s="177"/>
      <c r="I149" s="176"/>
      <c r="J149" s="176"/>
      <c r="K149" s="17" t="s">
        <v>162</v>
      </c>
      <c r="L149" s="17" t="s">
        <v>167</v>
      </c>
      <c r="M149" s="17">
        <v>40</v>
      </c>
    </row>
    <row r="150" spans="2:16">
      <c r="H150" s="177">
        <v>11</v>
      </c>
      <c r="I150" s="176" t="s">
        <v>160</v>
      </c>
      <c r="J150" s="176"/>
      <c r="K150" s="17" t="s">
        <v>163</v>
      </c>
      <c r="L150" s="17" t="s">
        <v>165</v>
      </c>
      <c r="M150" s="17">
        <v>30</v>
      </c>
    </row>
    <row r="151" spans="2:16">
      <c r="E151" s="26"/>
      <c r="H151" s="177"/>
      <c r="I151" s="176"/>
      <c r="J151" s="176"/>
      <c r="K151" s="17" t="s">
        <v>164</v>
      </c>
      <c r="L151" s="17" t="s">
        <v>166</v>
      </c>
      <c r="M151" s="17">
        <v>40</v>
      </c>
    </row>
    <row r="152" spans="2:16">
      <c r="H152" s="176"/>
      <c r="I152" s="177"/>
      <c r="J152" s="200"/>
      <c r="K152" s="38" t="s">
        <v>162</v>
      </c>
      <c r="L152" s="38" t="s">
        <v>165</v>
      </c>
      <c r="M152" s="38">
        <v>30</v>
      </c>
    </row>
    <row r="153" spans="2:16">
      <c r="H153" s="176">
        <v>12</v>
      </c>
      <c r="I153" s="177" t="s">
        <v>161</v>
      </c>
      <c r="J153" s="200"/>
      <c r="K153" s="38" t="s">
        <v>163</v>
      </c>
      <c r="L153" s="38" t="s">
        <v>166</v>
      </c>
      <c r="M153" s="38">
        <v>20</v>
      </c>
    </row>
    <row r="154" spans="2:16">
      <c r="H154" s="176"/>
      <c r="I154" s="177"/>
      <c r="J154" s="200"/>
      <c r="K154" s="38" t="s">
        <v>164</v>
      </c>
      <c r="L154" s="38" t="s">
        <v>167</v>
      </c>
      <c r="M154" s="38">
        <v>10</v>
      </c>
    </row>
    <row r="155" spans="2:16" ht="36">
      <c r="C155" s="7"/>
      <c r="D155" s="71" t="s">
        <v>190</v>
      </c>
      <c r="E155" s="7"/>
      <c r="F155" s="7"/>
      <c r="L155" s="28"/>
    </row>
    <row r="156" spans="2:16">
      <c r="B156" s="14" t="s">
        <v>56</v>
      </c>
      <c r="C156" s="14" t="s">
        <v>185</v>
      </c>
      <c r="D156" s="14" t="s">
        <v>186</v>
      </c>
      <c r="E156" s="14" t="s">
        <v>187</v>
      </c>
      <c r="F156" s="14" t="s">
        <v>188</v>
      </c>
      <c r="G156" s="14" t="s">
        <v>189</v>
      </c>
    </row>
    <row r="157" spans="2:16">
      <c r="B157">
        <v>1</v>
      </c>
      <c r="C157">
        <v>100000</v>
      </c>
      <c r="D157">
        <v>10</v>
      </c>
      <c r="E157">
        <v>2</v>
      </c>
    </row>
    <row r="158" spans="2:16">
      <c r="B158">
        <v>2</v>
      </c>
      <c r="C158">
        <v>20000</v>
      </c>
      <c r="D158">
        <v>12</v>
      </c>
      <c r="E158">
        <v>4</v>
      </c>
    </row>
    <row r="159" spans="2:16">
      <c r="B159">
        <v>3</v>
      </c>
      <c r="C159">
        <v>300000</v>
      </c>
      <c r="D159">
        <v>14</v>
      </c>
      <c r="E159">
        <v>6</v>
      </c>
    </row>
    <row r="160" spans="2:16">
      <c r="B160">
        <v>4</v>
      </c>
      <c r="C160">
        <v>400000</v>
      </c>
      <c r="D160">
        <v>16</v>
      </c>
      <c r="E160">
        <v>8</v>
      </c>
    </row>
    <row r="161" spans="2:14">
      <c r="B161">
        <v>5</v>
      </c>
      <c r="C161">
        <v>500000</v>
      </c>
      <c r="D161">
        <v>18</v>
      </c>
      <c r="E161">
        <v>9</v>
      </c>
    </row>
    <row r="162" spans="2:14">
      <c r="B162">
        <v>6</v>
      </c>
      <c r="C162">
        <v>650000</v>
      </c>
      <c r="D162">
        <v>11</v>
      </c>
      <c r="E162">
        <v>7</v>
      </c>
    </row>
    <row r="163" spans="2:14">
      <c r="B163">
        <v>7</v>
      </c>
      <c r="C163">
        <v>740000</v>
      </c>
      <c r="D163">
        <v>13</v>
      </c>
      <c r="E163">
        <v>5</v>
      </c>
    </row>
    <row r="164" spans="2:14">
      <c r="B164">
        <v>8</v>
      </c>
      <c r="C164">
        <v>860000</v>
      </c>
      <c r="D164">
        <v>15</v>
      </c>
      <c r="E164">
        <v>3</v>
      </c>
    </row>
    <row r="165" spans="2:14">
      <c r="B165">
        <v>9</v>
      </c>
      <c r="C165">
        <v>840000</v>
      </c>
      <c r="D165">
        <v>17</v>
      </c>
      <c r="E165">
        <v>1</v>
      </c>
    </row>
    <row r="166" spans="2:14">
      <c r="B166">
        <v>10</v>
      </c>
      <c r="C166">
        <v>2000000</v>
      </c>
      <c r="D166">
        <v>19</v>
      </c>
      <c r="E166">
        <v>2</v>
      </c>
    </row>
    <row r="168" spans="2:14" ht="26.25">
      <c r="C168" s="72" t="s">
        <v>191</v>
      </c>
      <c r="D168" s="7"/>
      <c r="E168" s="7"/>
      <c r="F168" s="7"/>
      <c r="I168" s="72" t="s">
        <v>197</v>
      </c>
      <c r="J168" s="72"/>
      <c r="K168" s="7"/>
      <c r="L168" s="7"/>
      <c r="M168" s="7"/>
      <c r="N168" s="7"/>
    </row>
    <row r="169" spans="2:14">
      <c r="B169" s="14" t="s">
        <v>192</v>
      </c>
      <c r="C169" s="14" t="s">
        <v>193</v>
      </c>
      <c r="D169" s="14" t="s">
        <v>194</v>
      </c>
      <c r="E169" s="14" t="s">
        <v>195</v>
      </c>
      <c r="F169" s="14" t="s">
        <v>196</v>
      </c>
      <c r="H169" s="14" t="s">
        <v>132</v>
      </c>
      <c r="I169" s="14" t="s">
        <v>116</v>
      </c>
      <c r="J169" s="14"/>
      <c r="K169" s="14" t="s">
        <v>133</v>
      </c>
      <c r="L169" s="14" t="s">
        <v>134</v>
      </c>
      <c r="M169" s="14" t="s">
        <v>198</v>
      </c>
    </row>
    <row r="170" spans="2:14">
      <c r="B170" s="73">
        <v>43835</v>
      </c>
      <c r="C170" s="16">
        <v>2000</v>
      </c>
      <c r="D170" s="43">
        <v>10000</v>
      </c>
      <c r="E170" s="17">
        <v>4850</v>
      </c>
      <c r="F170" s="45">
        <v>1500</v>
      </c>
      <c r="H170" s="15" t="s">
        <v>199</v>
      </c>
      <c r="I170" s="16" t="s">
        <v>176</v>
      </c>
      <c r="J170" s="16"/>
      <c r="K170" s="36">
        <v>500</v>
      </c>
      <c r="L170" s="19">
        <v>2</v>
      </c>
      <c r="M170" s="17">
        <f>K170*L170</f>
        <v>1000</v>
      </c>
    </row>
    <row r="171" spans="2:14">
      <c r="B171" s="73">
        <v>43866</v>
      </c>
      <c r="C171" s="16">
        <v>3000</v>
      </c>
      <c r="D171" s="43">
        <v>2000</v>
      </c>
      <c r="E171" s="17">
        <v>4850</v>
      </c>
      <c r="F171" s="45">
        <v>1500</v>
      </c>
      <c r="H171" s="15" t="s">
        <v>200</v>
      </c>
      <c r="I171" s="16" t="s">
        <v>205</v>
      </c>
      <c r="J171" s="16"/>
      <c r="K171" s="36">
        <v>500</v>
      </c>
      <c r="L171" s="19">
        <v>3</v>
      </c>
      <c r="M171" s="17">
        <f t="shared" ref="M171:M176" si="23">K171*L171</f>
        <v>1500</v>
      </c>
    </row>
    <row r="172" spans="2:14">
      <c r="B172" s="73">
        <v>43895</v>
      </c>
      <c r="C172" s="16">
        <v>4000</v>
      </c>
      <c r="D172" s="43">
        <v>6000</v>
      </c>
      <c r="E172" s="17">
        <v>4850</v>
      </c>
      <c r="F172" s="45">
        <v>1500</v>
      </c>
      <c r="H172" s="15" t="s">
        <v>201</v>
      </c>
      <c r="I172" s="16" t="s">
        <v>176</v>
      </c>
      <c r="J172" s="16"/>
      <c r="K172" s="36">
        <v>800</v>
      </c>
      <c r="L172" s="19">
        <v>4</v>
      </c>
      <c r="M172" s="17">
        <f t="shared" si="23"/>
        <v>3200</v>
      </c>
    </row>
    <row r="173" spans="2:14">
      <c r="B173" s="73">
        <v>43926</v>
      </c>
      <c r="C173" s="16">
        <v>1200</v>
      </c>
      <c r="D173" s="43">
        <v>4000</v>
      </c>
      <c r="E173" s="17">
        <v>4850</v>
      </c>
      <c r="F173" s="45">
        <v>1500</v>
      </c>
      <c r="H173" s="15" t="s">
        <v>202</v>
      </c>
      <c r="I173" s="16" t="s">
        <v>206</v>
      </c>
      <c r="J173" s="16"/>
      <c r="K173" s="36">
        <v>600</v>
      </c>
      <c r="L173" s="19">
        <v>3</v>
      </c>
      <c r="M173" s="17">
        <f t="shared" si="23"/>
        <v>1800</v>
      </c>
    </row>
    <row r="174" spans="2:14">
      <c r="B174" s="73">
        <v>43956</v>
      </c>
      <c r="C174" s="16">
        <v>13000</v>
      </c>
      <c r="D174" s="43">
        <v>9000</v>
      </c>
      <c r="E174" s="17">
        <v>4850</v>
      </c>
      <c r="F174" s="45">
        <v>1500</v>
      </c>
      <c r="H174" s="15" t="s">
        <v>193</v>
      </c>
      <c r="I174" s="16" t="s">
        <v>205</v>
      </c>
      <c r="J174" s="16"/>
      <c r="K174" s="36">
        <v>400</v>
      </c>
      <c r="L174" s="19">
        <v>2</v>
      </c>
      <c r="M174" s="17">
        <f t="shared" si="23"/>
        <v>800</v>
      </c>
    </row>
    <row r="175" spans="2:14">
      <c r="B175" s="73">
        <v>43987</v>
      </c>
      <c r="C175" s="16">
        <v>6000</v>
      </c>
      <c r="D175" s="43">
        <v>6200</v>
      </c>
      <c r="E175" s="17">
        <v>4850</v>
      </c>
      <c r="F175" s="45">
        <v>1500</v>
      </c>
      <c r="H175" s="15" t="s">
        <v>203</v>
      </c>
      <c r="I175" s="16" t="s">
        <v>207</v>
      </c>
      <c r="J175" s="16"/>
      <c r="K175" s="36">
        <v>800</v>
      </c>
      <c r="L175" s="19">
        <v>4</v>
      </c>
      <c r="M175" s="17">
        <f t="shared" si="23"/>
        <v>3200</v>
      </c>
    </row>
    <row r="176" spans="2:14">
      <c r="B176" s="73">
        <v>44017</v>
      </c>
      <c r="C176" s="16">
        <v>8500</v>
      </c>
      <c r="D176" s="43">
        <v>6200</v>
      </c>
      <c r="E176" s="17">
        <v>4850</v>
      </c>
      <c r="F176" s="45">
        <v>1500</v>
      </c>
      <c r="H176" s="15" t="s">
        <v>204</v>
      </c>
      <c r="I176" s="16" t="s">
        <v>206</v>
      </c>
      <c r="J176" s="16"/>
      <c r="K176" s="36">
        <v>500</v>
      </c>
      <c r="L176" s="19">
        <v>2</v>
      </c>
      <c r="M176" s="17">
        <f t="shared" si="23"/>
        <v>1000</v>
      </c>
    </row>
    <row r="177" spans="2:18">
      <c r="B177" s="73">
        <v>44048</v>
      </c>
      <c r="C177" s="16">
        <v>4200</v>
      </c>
      <c r="D177" s="43">
        <v>6200</v>
      </c>
      <c r="E177" s="17">
        <v>4850</v>
      </c>
      <c r="F177" s="45">
        <v>1500</v>
      </c>
    </row>
    <row r="178" spans="2:18" ht="15.75" thickBot="1"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</row>
    <row r="179" spans="2:18">
      <c r="B179" s="74"/>
      <c r="C179" s="76"/>
      <c r="E179" s="98"/>
      <c r="F179" s="100"/>
      <c r="G179" s="100"/>
      <c r="H179" s="100"/>
      <c r="I179" s="100"/>
      <c r="J179" s="100"/>
      <c r="K179" s="100"/>
      <c r="L179" s="100"/>
      <c r="M179" s="100"/>
      <c r="N179" s="99"/>
      <c r="O179" s="99"/>
      <c r="P179" s="99"/>
      <c r="Q179" s="99"/>
      <c r="R179" s="91"/>
    </row>
    <row r="180" spans="2:18">
      <c r="B180" s="74"/>
      <c r="D180" s="94"/>
      <c r="E180" s="28"/>
      <c r="F180" s="356" t="s">
        <v>208</v>
      </c>
      <c r="G180" s="356"/>
      <c r="H180" s="356"/>
      <c r="I180" s="356"/>
      <c r="J180" s="356"/>
      <c r="K180" s="356"/>
      <c r="L180" s="356"/>
      <c r="M180" s="26"/>
      <c r="N180" s="26"/>
      <c r="O180" s="26"/>
      <c r="P180" s="26"/>
      <c r="Q180" s="94"/>
    </row>
    <row r="181" spans="2:18">
      <c r="B181" s="74"/>
      <c r="D181" s="94"/>
      <c r="E181" s="9"/>
      <c r="F181" s="356"/>
      <c r="G181" s="356"/>
      <c r="H181" s="356"/>
      <c r="I181" s="356"/>
      <c r="J181" s="356"/>
      <c r="K181" s="356"/>
      <c r="L181" s="356"/>
      <c r="Q181" s="94"/>
    </row>
    <row r="182" spans="2:18">
      <c r="B182" s="74"/>
      <c r="D182" s="94"/>
      <c r="E182" s="9"/>
      <c r="F182" s="357" t="s">
        <v>269</v>
      </c>
      <c r="G182" s="357"/>
      <c r="H182" s="357"/>
      <c r="I182" s="357"/>
      <c r="J182" s="357"/>
      <c r="K182" s="357"/>
      <c r="L182" s="357"/>
      <c r="Q182" s="94"/>
    </row>
    <row r="183" spans="2:18">
      <c r="B183" s="74"/>
      <c r="D183" s="94"/>
      <c r="E183" s="9"/>
      <c r="H183" s="78" t="s">
        <v>209</v>
      </c>
      <c r="I183" s="360" t="s">
        <v>270</v>
      </c>
      <c r="J183" s="360"/>
      <c r="K183" s="360"/>
      <c r="L183" s="360"/>
      <c r="Q183" s="94"/>
    </row>
    <row r="184" spans="2:18">
      <c r="B184" s="74"/>
      <c r="D184" s="94"/>
      <c r="E184" s="9"/>
      <c r="G184" s="357" t="s">
        <v>210</v>
      </c>
      <c r="H184" s="357"/>
      <c r="I184" s="357"/>
      <c r="J184" s="195"/>
      <c r="Q184" s="94"/>
    </row>
    <row r="185" spans="2:18" ht="15.75" thickBot="1">
      <c r="B185" s="74"/>
      <c r="D185" s="94"/>
      <c r="E185" s="9"/>
      <c r="F185" s="88"/>
      <c r="G185" s="88"/>
      <c r="H185" s="88"/>
      <c r="I185" s="88"/>
      <c r="J185" s="88"/>
      <c r="K185" s="88"/>
      <c r="L185" s="357"/>
      <c r="M185" s="357"/>
      <c r="R185" s="91"/>
    </row>
    <row r="186" spans="2:18" ht="15.75" thickBot="1">
      <c r="B186" s="74"/>
      <c r="C186" s="75"/>
      <c r="D186" s="94"/>
      <c r="E186" s="9"/>
      <c r="F186" s="81" t="s">
        <v>211</v>
      </c>
      <c r="G186" s="81" t="s">
        <v>212</v>
      </c>
      <c r="H186" s="81" t="s">
        <v>213</v>
      </c>
      <c r="I186" s="81" t="s">
        <v>215</v>
      </c>
      <c r="J186" s="86"/>
      <c r="K186" s="86" t="s">
        <v>217</v>
      </c>
      <c r="L186" s="357"/>
      <c r="M186" s="357"/>
      <c r="R186" s="91"/>
    </row>
    <row r="187" spans="2:18" ht="15.75" thickBot="1">
      <c r="D187" s="94"/>
      <c r="E187" s="9"/>
      <c r="F187" s="84">
        <v>181060</v>
      </c>
      <c r="G187" s="84">
        <v>181060</v>
      </c>
      <c r="H187" s="90" t="s">
        <v>214</v>
      </c>
      <c r="I187" s="129" t="s">
        <v>216</v>
      </c>
      <c r="J187" s="204"/>
      <c r="K187" s="128">
        <v>8269829557</v>
      </c>
      <c r="L187" s="357"/>
      <c r="M187" s="357"/>
      <c r="R187" s="91"/>
    </row>
    <row r="188" spans="2:18">
      <c r="D188" s="94"/>
      <c r="E188" s="9"/>
      <c r="L188" s="357"/>
      <c r="M188" s="357"/>
      <c r="P188" s="364" t="s">
        <v>271</v>
      </c>
      <c r="R188" s="91"/>
    </row>
    <row r="189" spans="2:18">
      <c r="D189" s="94"/>
      <c r="E189" s="9"/>
      <c r="F189" s="360" t="s">
        <v>218</v>
      </c>
      <c r="G189" s="360"/>
      <c r="H189" s="360"/>
      <c r="L189" s="357"/>
      <c r="M189" s="357"/>
      <c r="P189" s="364"/>
      <c r="R189" s="91"/>
    </row>
    <row r="190" spans="2:18">
      <c r="D190" s="94"/>
      <c r="E190" s="9"/>
      <c r="F190" s="360" t="s">
        <v>220</v>
      </c>
      <c r="G190" s="360"/>
      <c r="H190" s="360"/>
      <c r="R190" s="91"/>
    </row>
    <row r="191" spans="2:18">
      <c r="D191" s="94"/>
      <c r="E191" s="9"/>
      <c r="F191" s="360" t="s">
        <v>219</v>
      </c>
      <c r="G191" s="360"/>
      <c r="H191" s="360"/>
      <c r="R191" s="91"/>
    </row>
    <row r="192" spans="2:18">
      <c r="D192" s="94"/>
      <c r="E192" s="9"/>
      <c r="F192" s="357" t="s">
        <v>221</v>
      </c>
      <c r="G192" s="357"/>
      <c r="H192" s="357"/>
      <c r="I192" s="357"/>
      <c r="J192" s="357"/>
      <c r="K192" s="357"/>
      <c r="L192" s="357"/>
      <c r="R192" s="91"/>
    </row>
    <row r="193" spans="3:17">
      <c r="D193" s="94"/>
      <c r="E193" s="9"/>
      <c r="F193" s="360" t="s">
        <v>222</v>
      </c>
      <c r="G193" s="360"/>
      <c r="H193" s="360"/>
      <c r="I193" s="360"/>
      <c r="J193" s="360"/>
      <c r="K193" s="360"/>
      <c r="L193" s="360"/>
      <c r="M193" s="360"/>
      <c r="Q193" s="94"/>
    </row>
    <row r="194" spans="3:17">
      <c r="D194" s="94"/>
      <c r="E194" s="9"/>
      <c r="F194" s="360" t="s">
        <v>223</v>
      </c>
      <c r="G194" s="360"/>
      <c r="H194" s="360"/>
      <c r="I194" s="360"/>
      <c r="J194" s="360"/>
      <c r="K194" s="360"/>
      <c r="Q194" s="94"/>
    </row>
    <row r="195" spans="3:17">
      <c r="D195" s="94"/>
      <c r="E195" s="9"/>
      <c r="F195" s="360" t="s">
        <v>224</v>
      </c>
      <c r="G195" s="360"/>
      <c r="H195" s="360"/>
      <c r="I195" s="360"/>
      <c r="J195" s="193"/>
      <c r="Q195" s="94"/>
    </row>
    <row r="196" spans="3:17">
      <c r="D196" s="94"/>
      <c r="E196" s="9"/>
      <c r="F196" s="360" t="s">
        <v>225</v>
      </c>
      <c r="G196" s="360"/>
      <c r="H196" s="360"/>
      <c r="I196" s="360"/>
      <c r="J196" s="193"/>
      <c r="Q196" s="94"/>
    </row>
    <row r="197" spans="3:17" ht="15.75" thickBot="1">
      <c r="D197" s="94"/>
      <c r="E197" s="9"/>
      <c r="H197" s="88"/>
      <c r="I197" s="88"/>
      <c r="J197" s="88"/>
      <c r="K197" s="88"/>
      <c r="L197" s="88"/>
      <c r="M197" s="88"/>
      <c r="N197" s="88"/>
      <c r="O197" s="88"/>
      <c r="P197" s="88"/>
      <c r="Q197" s="94"/>
    </row>
    <row r="198" spans="3:17" ht="15.75" thickBot="1">
      <c r="C198" s="26"/>
      <c r="D198" s="94"/>
      <c r="E198" s="9"/>
      <c r="F198" s="83" t="s">
        <v>226</v>
      </c>
      <c r="G198" s="122" t="s">
        <v>227</v>
      </c>
      <c r="H198" s="124" t="s">
        <v>229</v>
      </c>
      <c r="I198" s="371" t="s">
        <v>230</v>
      </c>
      <c r="J198" s="373"/>
      <c r="K198" s="374"/>
      <c r="L198" s="374" t="s">
        <v>231</v>
      </c>
      <c r="M198" s="374"/>
      <c r="N198" s="374"/>
      <c r="O198" s="374"/>
      <c r="P198" s="374"/>
      <c r="Q198" s="118"/>
    </row>
    <row r="199" spans="3:17" ht="15.75" thickBot="1">
      <c r="D199" s="94"/>
      <c r="E199" s="119"/>
      <c r="F199" s="89"/>
      <c r="G199" s="123" t="s">
        <v>228</v>
      </c>
      <c r="H199" s="114" t="s">
        <v>241</v>
      </c>
      <c r="I199" s="114" t="s">
        <v>232</v>
      </c>
      <c r="J199" s="194"/>
      <c r="K199" s="124" t="s">
        <v>233</v>
      </c>
      <c r="L199" s="95" t="s">
        <v>232</v>
      </c>
      <c r="M199" s="95" t="s">
        <v>233</v>
      </c>
      <c r="N199" s="95" t="s">
        <v>235</v>
      </c>
      <c r="O199" s="371" t="s">
        <v>227</v>
      </c>
      <c r="P199" s="372"/>
      <c r="Q199" s="119" t="s">
        <v>260</v>
      </c>
    </row>
    <row r="200" spans="3:17" ht="15.75" thickBot="1">
      <c r="D200" s="94"/>
      <c r="E200" s="119"/>
      <c r="F200" s="121"/>
      <c r="G200" s="120"/>
      <c r="H200" s="127"/>
      <c r="I200" s="126"/>
      <c r="J200" s="126"/>
      <c r="K200" s="106" t="s">
        <v>234</v>
      </c>
      <c r="L200" s="107"/>
      <c r="M200" s="125" t="s">
        <v>234</v>
      </c>
      <c r="N200" s="95" t="s">
        <v>236</v>
      </c>
      <c r="O200" s="108" t="s">
        <v>238</v>
      </c>
      <c r="P200" s="109" t="s">
        <v>237</v>
      </c>
      <c r="Q200" s="94"/>
    </row>
    <row r="201" spans="3:17">
      <c r="D201" s="94"/>
      <c r="E201" s="119"/>
      <c r="F201" t="s">
        <v>239</v>
      </c>
      <c r="G201" s="110">
        <v>100</v>
      </c>
      <c r="H201" s="114" t="s">
        <v>240</v>
      </c>
      <c r="I201" s="75">
        <v>25</v>
      </c>
      <c r="J201" s="195"/>
      <c r="K201" s="117">
        <v>8</v>
      </c>
      <c r="L201" s="75">
        <v>64</v>
      </c>
      <c r="M201" s="75">
        <v>22</v>
      </c>
      <c r="N201" s="97"/>
      <c r="O201" s="75">
        <f>L201+M201</f>
        <v>86</v>
      </c>
      <c r="P201" t="s">
        <v>242</v>
      </c>
      <c r="Q201" s="94" t="s">
        <v>261</v>
      </c>
    </row>
    <row r="202" spans="3:17">
      <c r="D202" s="94"/>
      <c r="E202" s="119"/>
      <c r="F202" t="s">
        <v>243</v>
      </c>
      <c r="G202" s="111">
        <v>100</v>
      </c>
      <c r="H202" s="115" t="s">
        <v>248</v>
      </c>
      <c r="I202" s="77">
        <v>25</v>
      </c>
      <c r="J202" s="195"/>
      <c r="K202" s="111">
        <v>8</v>
      </c>
      <c r="L202" s="77">
        <v>55</v>
      </c>
      <c r="M202" s="77">
        <v>15</v>
      </c>
      <c r="N202" s="94"/>
      <c r="O202" s="77">
        <f t="shared" ref="O202:O206" si="24">L202+M202</f>
        <v>70</v>
      </c>
      <c r="P202" t="s">
        <v>251</v>
      </c>
      <c r="Q202" s="94"/>
    </row>
    <row r="203" spans="3:17">
      <c r="D203" s="94"/>
      <c r="E203" s="119"/>
      <c r="F203" t="s">
        <v>244</v>
      </c>
      <c r="G203" s="111">
        <v>100</v>
      </c>
      <c r="H203" s="115" t="s">
        <v>249</v>
      </c>
      <c r="I203" s="77">
        <v>25</v>
      </c>
      <c r="J203" s="195"/>
      <c r="K203" s="111">
        <v>8</v>
      </c>
      <c r="L203" s="79">
        <v>75</v>
      </c>
      <c r="M203" s="79">
        <v>20</v>
      </c>
      <c r="N203" s="94"/>
      <c r="O203" s="77">
        <f t="shared" si="24"/>
        <v>95</v>
      </c>
      <c r="P203" t="s">
        <v>252</v>
      </c>
      <c r="Q203" s="94" t="s">
        <v>261</v>
      </c>
    </row>
    <row r="204" spans="3:17">
      <c r="D204" s="94"/>
      <c r="E204" s="119"/>
      <c r="F204" t="s">
        <v>245</v>
      </c>
      <c r="G204" s="112">
        <v>100</v>
      </c>
      <c r="H204" s="115" t="s">
        <v>249</v>
      </c>
      <c r="I204" s="79">
        <v>25</v>
      </c>
      <c r="J204" s="79"/>
      <c r="K204" s="112">
        <v>8</v>
      </c>
      <c r="L204" s="79">
        <v>80</v>
      </c>
      <c r="M204" s="79">
        <v>18</v>
      </c>
      <c r="N204" s="94"/>
      <c r="O204" s="77">
        <f t="shared" si="24"/>
        <v>98</v>
      </c>
      <c r="P204" t="s">
        <v>253</v>
      </c>
      <c r="Q204" s="94" t="s">
        <v>261</v>
      </c>
    </row>
    <row r="205" spans="3:17">
      <c r="D205" s="94"/>
      <c r="E205" s="9"/>
      <c r="F205" s="91" t="s">
        <v>246</v>
      </c>
      <c r="G205" s="112">
        <v>100</v>
      </c>
      <c r="H205" s="115" t="s">
        <v>250</v>
      </c>
      <c r="I205" s="79">
        <v>25</v>
      </c>
      <c r="J205" s="79"/>
      <c r="K205" s="112">
        <v>8</v>
      </c>
      <c r="L205" s="79">
        <v>82</v>
      </c>
      <c r="M205" s="79">
        <v>15</v>
      </c>
      <c r="N205" s="94"/>
      <c r="O205" s="77">
        <f t="shared" si="24"/>
        <v>97</v>
      </c>
      <c r="P205" t="s">
        <v>254</v>
      </c>
      <c r="Q205" s="94" t="s">
        <v>261</v>
      </c>
    </row>
    <row r="206" spans="3:17" ht="15.75" thickBot="1">
      <c r="D206" s="94"/>
      <c r="E206" s="9"/>
      <c r="F206" s="85" t="s">
        <v>247</v>
      </c>
      <c r="G206" s="113">
        <v>100</v>
      </c>
      <c r="H206" s="116" t="s">
        <v>250</v>
      </c>
      <c r="I206" s="79">
        <v>25</v>
      </c>
      <c r="J206" s="79"/>
      <c r="K206" s="113">
        <v>8</v>
      </c>
      <c r="L206" s="79">
        <v>67</v>
      </c>
      <c r="M206" s="79">
        <v>20</v>
      </c>
      <c r="N206" s="87"/>
      <c r="O206" s="77">
        <f t="shared" si="24"/>
        <v>87</v>
      </c>
      <c r="P206" t="s">
        <v>255</v>
      </c>
      <c r="Q206" s="87" t="s">
        <v>261</v>
      </c>
    </row>
    <row r="207" spans="3:17">
      <c r="D207" s="94"/>
      <c r="E207" s="9"/>
      <c r="F207" s="83" t="s">
        <v>256</v>
      </c>
      <c r="G207" s="358"/>
      <c r="H207" s="358"/>
      <c r="I207" s="358"/>
      <c r="J207" s="358"/>
      <c r="K207" s="358"/>
      <c r="L207" s="358"/>
      <c r="M207" s="358"/>
      <c r="N207" s="83"/>
      <c r="O207" s="83"/>
      <c r="P207" s="92"/>
      <c r="Q207" s="97"/>
    </row>
    <row r="208" spans="3:17" ht="15.75" thickBot="1">
      <c r="D208" s="94"/>
      <c r="E208" s="9"/>
      <c r="F208" s="84" t="s">
        <v>257</v>
      </c>
      <c r="G208" s="85"/>
      <c r="H208" s="88"/>
      <c r="I208" s="88"/>
      <c r="J208" s="88"/>
      <c r="K208" s="88"/>
      <c r="L208" s="88"/>
      <c r="M208" s="87"/>
      <c r="N208" s="84"/>
      <c r="O208" s="89"/>
      <c r="P208" s="91"/>
      <c r="Q208" s="94"/>
    </row>
    <row r="209" spans="2:18" ht="15.75" thickBot="1">
      <c r="D209" s="94"/>
      <c r="E209" s="9"/>
      <c r="F209" s="81"/>
      <c r="G209" s="82">
        <v>600</v>
      </c>
      <c r="H209" s="359" t="s">
        <v>258</v>
      </c>
      <c r="I209" s="359"/>
      <c r="J209" s="359"/>
      <c r="K209" s="359"/>
      <c r="L209" s="359"/>
      <c r="M209" s="359"/>
      <c r="N209" s="359"/>
      <c r="O209" s="90">
        <f>O201+O202+O203+O204+O205+O206</f>
        <v>533</v>
      </c>
      <c r="P209" s="91"/>
      <c r="Q209" s="87"/>
    </row>
    <row r="210" spans="2:18" ht="15.75" thickBot="1">
      <c r="D210" s="94"/>
      <c r="E210" s="9"/>
      <c r="F210" s="365" t="s">
        <v>259</v>
      </c>
      <c r="G210" s="365"/>
      <c r="H210" s="365"/>
      <c r="I210" s="365"/>
      <c r="J210" s="365"/>
      <c r="K210" s="365"/>
      <c r="L210" s="365"/>
      <c r="M210" s="365"/>
      <c r="N210" s="365"/>
      <c r="O210" s="365"/>
      <c r="P210" s="92"/>
      <c r="Q210" s="97"/>
    </row>
    <row r="211" spans="2:18" ht="15.75" thickBot="1">
      <c r="D211" s="94"/>
      <c r="E211" s="28"/>
      <c r="F211" s="96"/>
      <c r="I211" s="93"/>
      <c r="J211" s="26"/>
      <c r="Q211" s="94"/>
    </row>
    <row r="212" spans="2:18">
      <c r="D212" s="94"/>
      <c r="E212" s="9"/>
      <c r="F212" s="366" t="s">
        <v>262</v>
      </c>
      <c r="G212" s="367"/>
      <c r="H212" s="368"/>
      <c r="Q212" s="94"/>
    </row>
    <row r="213" spans="2:18">
      <c r="D213" s="94"/>
      <c r="E213" s="9"/>
      <c r="F213" s="369" t="s">
        <v>263</v>
      </c>
      <c r="G213" s="370"/>
      <c r="H213" s="370"/>
      <c r="I213" s="91"/>
      <c r="J213" s="26"/>
      <c r="Q213" s="94"/>
    </row>
    <row r="214" spans="2:18">
      <c r="D214" s="94"/>
      <c r="E214" s="9"/>
      <c r="F214" s="376" t="s">
        <v>264</v>
      </c>
      <c r="G214" s="377"/>
      <c r="H214" s="377"/>
      <c r="I214" s="91"/>
      <c r="J214" s="26"/>
      <c r="K214" s="105" t="s">
        <v>266</v>
      </c>
      <c r="Q214" s="94"/>
    </row>
    <row r="215" spans="2:18" ht="15.75" thickBot="1">
      <c r="D215" s="94"/>
      <c r="E215" s="9"/>
      <c r="F215" s="376" t="s">
        <v>265</v>
      </c>
      <c r="G215" s="377"/>
      <c r="H215" s="377"/>
      <c r="I215" s="91"/>
      <c r="J215" s="26"/>
      <c r="O215" s="375" t="s">
        <v>267</v>
      </c>
      <c r="P215" s="375"/>
      <c r="Q215" s="94"/>
    </row>
    <row r="216" spans="2:18">
      <c r="D216" s="94"/>
      <c r="E216" s="9"/>
      <c r="F216" s="93"/>
      <c r="G216" s="93"/>
      <c r="H216" s="93"/>
      <c r="O216" s="375"/>
      <c r="P216" s="375"/>
      <c r="Q216" s="94"/>
    </row>
    <row r="217" spans="2:18">
      <c r="D217" s="94"/>
      <c r="E217" s="9"/>
      <c r="H217" s="26"/>
      <c r="K217" s="104" t="s">
        <v>268</v>
      </c>
      <c r="O217" s="375"/>
      <c r="P217" s="375"/>
      <c r="Q217" s="94"/>
    </row>
    <row r="218" spans="2:18" ht="15.75" thickBot="1">
      <c r="D218" s="94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2"/>
      <c r="P218" s="102"/>
      <c r="Q218" s="103"/>
    </row>
    <row r="219" spans="2:18">
      <c r="H219" s="26"/>
      <c r="Q219" s="93"/>
      <c r="R219" s="26"/>
    </row>
    <row r="220" spans="2:18">
      <c r="Q220" s="26"/>
    </row>
    <row r="221" spans="2:18" ht="18.75">
      <c r="C221" s="141" t="s">
        <v>296</v>
      </c>
      <c r="Q221" s="26"/>
    </row>
    <row r="222" spans="2:18" ht="33.75">
      <c r="B222" s="15"/>
      <c r="C222" s="131" t="s">
        <v>274</v>
      </c>
      <c r="D222" s="15"/>
      <c r="Q222" s="26"/>
    </row>
    <row r="223" spans="2:18">
      <c r="B223" s="132" t="s">
        <v>272</v>
      </c>
      <c r="C223" s="132" t="s">
        <v>273</v>
      </c>
      <c r="D223" s="132" t="s">
        <v>275</v>
      </c>
      <c r="F223" s="29"/>
      <c r="G223" s="140"/>
      <c r="H223" s="339" t="s">
        <v>293</v>
      </c>
      <c r="I223" s="339"/>
      <c r="J223" s="339"/>
      <c r="K223" s="339"/>
      <c r="L223" s="339"/>
      <c r="M223" s="29"/>
      <c r="N223" s="29"/>
      <c r="O223" s="29"/>
      <c r="P223" s="29"/>
      <c r="Q223" s="26"/>
    </row>
    <row r="224" spans="2:18">
      <c r="B224" s="136">
        <v>1</v>
      </c>
      <c r="C224" s="135">
        <f t="shared" ref="C224:C233" si="25">POWER(B224,2)</f>
        <v>1</v>
      </c>
      <c r="D224" s="139">
        <f t="shared" ref="D224:D233" si="26">POWER(B224,3)</f>
        <v>1</v>
      </c>
      <c r="F224" s="29"/>
      <c r="G224" s="379" t="s">
        <v>292</v>
      </c>
      <c r="H224" s="379"/>
      <c r="I224" s="379"/>
      <c r="J224" s="379"/>
      <c r="K224" s="379"/>
      <c r="L224" s="379"/>
      <c r="M224" s="379"/>
      <c r="N224" s="29"/>
      <c r="O224" s="29"/>
      <c r="P224" s="29"/>
      <c r="Q224" s="26"/>
    </row>
    <row r="225" spans="2:17">
      <c r="B225" s="136">
        <v>2</v>
      </c>
      <c r="C225" s="135">
        <f t="shared" si="25"/>
        <v>4</v>
      </c>
      <c r="D225" s="139">
        <f t="shared" si="26"/>
        <v>8</v>
      </c>
      <c r="F225" s="132" t="s">
        <v>56</v>
      </c>
      <c r="G225" s="132" t="s">
        <v>36</v>
      </c>
      <c r="H225" s="132" t="s">
        <v>37</v>
      </c>
      <c r="I225" s="132" t="s">
        <v>276</v>
      </c>
      <c r="J225" s="198"/>
      <c r="K225" s="132" t="s">
        <v>38</v>
      </c>
      <c r="L225" s="132" t="s">
        <v>277</v>
      </c>
      <c r="M225" s="132" t="s">
        <v>40</v>
      </c>
      <c r="N225" s="132" t="s">
        <v>278</v>
      </c>
      <c r="O225" s="132" t="s">
        <v>42</v>
      </c>
      <c r="P225" s="132" t="s">
        <v>2</v>
      </c>
      <c r="Q225" s="26"/>
    </row>
    <row r="226" spans="2:17">
      <c r="B226" s="136">
        <v>3</v>
      </c>
      <c r="C226" s="135">
        <f t="shared" si="25"/>
        <v>9</v>
      </c>
      <c r="D226" s="139">
        <f t="shared" si="26"/>
        <v>27</v>
      </c>
      <c r="F226" s="144">
        <v>1</v>
      </c>
      <c r="G226" s="135" t="s">
        <v>279</v>
      </c>
      <c r="H226" s="143">
        <v>45</v>
      </c>
      <c r="I226" s="134">
        <v>14</v>
      </c>
      <c r="J226" s="134"/>
      <c r="K226" s="138">
        <v>55</v>
      </c>
      <c r="L226" s="139">
        <v>89</v>
      </c>
      <c r="M226" s="137">
        <v>15</v>
      </c>
      <c r="N226" s="148">
        <v>65</v>
      </c>
      <c r="O226" s="146">
        <f>H226+I226+K226+L226+M226+N226</f>
        <v>283</v>
      </c>
      <c r="P226" s="136" t="str">
        <f>IF(AND(O226),"pass","fail")</f>
        <v>pass</v>
      </c>
      <c r="Q226" s="26"/>
    </row>
    <row r="227" spans="2:17">
      <c r="B227" s="136">
        <v>4</v>
      </c>
      <c r="C227" s="135">
        <f t="shared" si="25"/>
        <v>16</v>
      </c>
      <c r="D227" s="139">
        <f t="shared" si="26"/>
        <v>64</v>
      </c>
      <c r="F227" s="144">
        <v>2</v>
      </c>
      <c r="G227" s="135" t="s">
        <v>280</v>
      </c>
      <c r="H227" s="143">
        <v>81</v>
      </c>
      <c r="I227" s="134">
        <v>15</v>
      </c>
      <c r="J227" s="134"/>
      <c r="K227" s="138">
        <v>12</v>
      </c>
      <c r="L227" s="139">
        <v>54</v>
      </c>
      <c r="M227" s="137">
        <v>45</v>
      </c>
      <c r="N227" s="148">
        <v>45</v>
      </c>
      <c r="O227" s="146">
        <f t="shared" ref="O227:O240" si="27">H227+I227+K227+L227+M227+N227</f>
        <v>252</v>
      </c>
      <c r="P227" s="136" t="str">
        <f>IF(AND(O227),"fail","pass")</f>
        <v>fail</v>
      </c>
      <c r="Q227" s="26"/>
    </row>
    <row r="228" spans="2:17">
      <c r="B228" s="136">
        <v>5</v>
      </c>
      <c r="C228" s="135">
        <f t="shared" si="25"/>
        <v>25</v>
      </c>
      <c r="D228" s="139">
        <f t="shared" si="26"/>
        <v>125</v>
      </c>
      <c r="F228" s="144">
        <v>3</v>
      </c>
      <c r="G228" s="135" t="s">
        <v>281</v>
      </c>
      <c r="H228" s="143">
        <v>81</v>
      </c>
      <c r="I228" s="134">
        <v>21</v>
      </c>
      <c r="J228" s="134"/>
      <c r="K228" s="138">
        <v>14</v>
      </c>
      <c r="L228" s="139">
        <v>75</v>
      </c>
      <c r="M228" s="137">
        <v>46</v>
      </c>
      <c r="N228" s="148">
        <v>45</v>
      </c>
      <c r="O228" s="146">
        <f t="shared" si="27"/>
        <v>282</v>
      </c>
      <c r="P228" s="136" t="str">
        <f>IF(AND(O228),"pass","fail")</f>
        <v>pass</v>
      </c>
    </row>
    <row r="229" spans="2:17">
      <c r="B229" s="136">
        <v>6</v>
      </c>
      <c r="C229" s="135">
        <f t="shared" si="25"/>
        <v>36</v>
      </c>
      <c r="D229" s="139">
        <f t="shared" si="26"/>
        <v>216</v>
      </c>
      <c r="F229" s="144">
        <v>4</v>
      </c>
      <c r="G229" s="135" t="s">
        <v>282</v>
      </c>
      <c r="H229" s="143">
        <v>55</v>
      </c>
      <c r="I229" s="134">
        <v>32</v>
      </c>
      <c r="J229" s="134"/>
      <c r="K229" s="138">
        <v>88</v>
      </c>
      <c r="L229" s="139">
        <v>48</v>
      </c>
      <c r="M229" s="137">
        <v>46</v>
      </c>
      <c r="N229" s="148">
        <v>45</v>
      </c>
      <c r="O229" s="146">
        <f t="shared" si="27"/>
        <v>314</v>
      </c>
      <c r="P229" s="136" t="s">
        <v>294</v>
      </c>
    </row>
    <row r="230" spans="2:17">
      <c r="B230" s="136">
        <v>7</v>
      </c>
      <c r="C230" s="135">
        <f t="shared" si="25"/>
        <v>49</v>
      </c>
      <c r="D230" s="139">
        <f t="shared" si="26"/>
        <v>343</v>
      </c>
      <c r="F230" s="144">
        <v>5</v>
      </c>
      <c r="G230" s="135" t="s">
        <v>283</v>
      </c>
      <c r="H230" s="143">
        <v>52</v>
      </c>
      <c r="I230" s="134">
        <v>21</v>
      </c>
      <c r="J230" s="134"/>
      <c r="K230" s="138">
        <v>77</v>
      </c>
      <c r="L230" s="139">
        <v>45</v>
      </c>
      <c r="M230" s="137">
        <v>84</v>
      </c>
      <c r="N230" s="148">
        <v>45</v>
      </c>
      <c r="O230" s="146">
        <f t="shared" si="27"/>
        <v>324</v>
      </c>
      <c r="P230" s="136" t="s">
        <v>294</v>
      </c>
    </row>
    <row r="231" spans="2:17">
      <c r="B231" s="136">
        <v>8</v>
      </c>
      <c r="C231" s="135">
        <f t="shared" si="25"/>
        <v>64</v>
      </c>
      <c r="D231" s="139">
        <f t="shared" si="26"/>
        <v>512</v>
      </c>
      <c r="F231" s="144">
        <v>6</v>
      </c>
      <c r="G231" s="135" t="s">
        <v>284</v>
      </c>
      <c r="H231" s="143">
        <v>51</v>
      </c>
      <c r="I231" s="134">
        <v>72</v>
      </c>
      <c r="J231" s="134"/>
      <c r="K231" s="138">
        <v>55</v>
      </c>
      <c r="L231" s="139">
        <v>65</v>
      </c>
      <c r="M231" s="137">
        <v>67</v>
      </c>
      <c r="N231" s="148">
        <v>45</v>
      </c>
      <c r="O231" s="146">
        <f t="shared" si="27"/>
        <v>355</v>
      </c>
      <c r="P231" s="136" t="s">
        <v>294</v>
      </c>
    </row>
    <row r="232" spans="2:17">
      <c r="B232" s="136">
        <v>9</v>
      </c>
      <c r="C232" s="135">
        <f t="shared" si="25"/>
        <v>81</v>
      </c>
      <c r="D232" s="139">
        <f t="shared" si="26"/>
        <v>729</v>
      </c>
      <c r="F232" s="144">
        <v>7</v>
      </c>
      <c r="G232" s="135" t="s">
        <v>285</v>
      </c>
      <c r="H232" s="143">
        <v>82</v>
      </c>
      <c r="I232" s="134">
        <v>15</v>
      </c>
      <c r="J232" s="134"/>
      <c r="K232" s="138">
        <v>44</v>
      </c>
      <c r="L232" s="139">
        <v>74</v>
      </c>
      <c r="M232" s="137">
        <v>45</v>
      </c>
      <c r="N232" s="148">
        <v>95</v>
      </c>
      <c r="O232" s="146">
        <f t="shared" si="27"/>
        <v>355</v>
      </c>
      <c r="P232" s="136" t="s">
        <v>294</v>
      </c>
    </row>
    <row r="233" spans="2:17">
      <c r="B233" s="136">
        <v>10</v>
      </c>
      <c r="C233" s="135">
        <f t="shared" si="25"/>
        <v>100</v>
      </c>
      <c r="D233" s="139">
        <f t="shared" si="26"/>
        <v>1000</v>
      </c>
      <c r="F233" s="144">
        <v>8</v>
      </c>
      <c r="G233" s="135" t="s">
        <v>286</v>
      </c>
      <c r="H233" s="143">
        <v>15</v>
      </c>
      <c r="I233" s="134">
        <v>62</v>
      </c>
      <c r="J233" s="134"/>
      <c r="K233" s="138">
        <v>66</v>
      </c>
      <c r="L233" s="139">
        <v>45</v>
      </c>
      <c r="M233" s="137">
        <v>65</v>
      </c>
      <c r="N233" s="148">
        <v>85</v>
      </c>
      <c r="O233" s="146">
        <f t="shared" si="27"/>
        <v>338</v>
      </c>
      <c r="P233" s="136" t="s">
        <v>294</v>
      </c>
    </row>
    <row r="234" spans="2:17">
      <c r="C234" s="80"/>
      <c r="F234" s="144">
        <v>9</v>
      </c>
      <c r="G234" s="135" t="s">
        <v>287</v>
      </c>
      <c r="H234" s="143">
        <v>25</v>
      </c>
      <c r="I234" s="134">
        <v>42</v>
      </c>
      <c r="J234" s="134"/>
      <c r="K234" s="138">
        <v>21</v>
      </c>
      <c r="L234" s="139">
        <v>95</v>
      </c>
      <c r="M234" s="137">
        <v>65</v>
      </c>
      <c r="N234" s="148">
        <v>65</v>
      </c>
      <c r="O234" s="146">
        <f t="shared" si="27"/>
        <v>313</v>
      </c>
      <c r="P234" s="136" t="s">
        <v>294</v>
      </c>
    </row>
    <row r="235" spans="2:17">
      <c r="C235" s="79"/>
      <c r="F235" s="144">
        <v>10</v>
      </c>
      <c r="G235" s="135" t="s">
        <v>288</v>
      </c>
      <c r="H235" s="143">
        <v>25</v>
      </c>
      <c r="I235" s="134">
        <v>42</v>
      </c>
      <c r="J235" s="134"/>
      <c r="K235" s="138">
        <v>35</v>
      </c>
      <c r="L235" s="139">
        <v>59</v>
      </c>
      <c r="M235" s="137">
        <v>65</v>
      </c>
      <c r="N235" s="148">
        <v>65</v>
      </c>
      <c r="O235" s="146">
        <f t="shared" si="27"/>
        <v>291</v>
      </c>
      <c r="P235" s="136" t="s">
        <v>294</v>
      </c>
    </row>
    <row r="236" spans="2:17">
      <c r="F236" s="144">
        <v>11</v>
      </c>
      <c r="G236" s="135" t="s">
        <v>291</v>
      </c>
      <c r="H236" s="143">
        <v>55</v>
      </c>
      <c r="I236" s="134">
        <v>13</v>
      </c>
      <c r="J236" s="134"/>
      <c r="K236" s="138">
        <v>54</v>
      </c>
      <c r="L236" s="139">
        <v>47</v>
      </c>
      <c r="M236" s="137">
        <v>54</v>
      </c>
      <c r="N236" s="148">
        <v>45</v>
      </c>
      <c r="O236" s="146">
        <f t="shared" si="27"/>
        <v>268</v>
      </c>
      <c r="P236" s="136" t="s">
        <v>295</v>
      </c>
    </row>
    <row r="237" spans="2:17">
      <c r="F237" s="144">
        <v>12</v>
      </c>
      <c r="G237" s="135" t="s">
        <v>290</v>
      </c>
      <c r="H237" s="143">
        <v>23</v>
      </c>
      <c r="I237" s="134">
        <v>52</v>
      </c>
      <c r="J237" s="134"/>
      <c r="K237" s="138">
        <v>95</v>
      </c>
      <c r="L237" s="139">
        <v>58</v>
      </c>
      <c r="M237" s="137">
        <v>65</v>
      </c>
      <c r="N237" s="148">
        <v>12</v>
      </c>
      <c r="O237" s="146">
        <f t="shared" si="27"/>
        <v>305</v>
      </c>
      <c r="P237" s="136" t="s">
        <v>294</v>
      </c>
    </row>
    <row r="238" spans="2:17">
      <c r="F238" s="144">
        <v>13</v>
      </c>
      <c r="G238" s="135" t="s">
        <v>289</v>
      </c>
      <c r="H238" s="143">
        <v>55</v>
      </c>
      <c r="I238" s="134">
        <v>94</v>
      </c>
      <c r="J238" s="134"/>
      <c r="K238" s="138">
        <v>85</v>
      </c>
      <c r="L238" s="139">
        <v>56</v>
      </c>
      <c r="M238" s="137">
        <v>41</v>
      </c>
      <c r="N238" s="148">
        <v>65</v>
      </c>
      <c r="O238" s="146">
        <f t="shared" si="27"/>
        <v>396</v>
      </c>
      <c r="P238" s="136" t="s">
        <v>294</v>
      </c>
    </row>
    <row r="239" spans="2:17">
      <c r="F239" s="144">
        <v>14</v>
      </c>
      <c r="G239" s="135" t="s">
        <v>72</v>
      </c>
      <c r="H239" s="143">
        <v>28</v>
      </c>
      <c r="I239" s="134">
        <v>68</v>
      </c>
      <c r="J239" s="134"/>
      <c r="K239" s="138">
        <v>42</v>
      </c>
      <c r="L239" s="139">
        <v>48</v>
      </c>
      <c r="M239" s="137">
        <v>21</v>
      </c>
      <c r="N239" s="148">
        <v>52</v>
      </c>
      <c r="O239" s="146">
        <f t="shared" si="27"/>
        <v>259</v>
      </c>
      <c r="P239" s="136" t="s">
        <v>295</v>
      </c>
    </row>
    <row r="240" spans="2:17">
      <c r="F240" s="144">
        <v>15</v>
      </c>
      <c r="G240" s="135" t="s">
        <v>73</v>
      </c>
      <c r="H240" s="143">
        <v>11</v>
      </c>
      <c r="I240" s="134">
        <v>45</v>
      </c>
      <c r="J240" s="134"/>
      <c r="K240" s="138">
        <v>15</v>
      </c>
      <c r="L240" s="139">
        <v>48</v>
      </c>
      <c r="M240" s="137">
        <v>31</v>
      </c>
      <c r="N240" s="148">
        <v>25</v>
      </c>
      <c r="O240" s="146">
        <f t="shared" si="27"/>
        <v>175</v>
      </c>
      <c r="P240" s="136" t="s">
        <v>295</v>
      </c>
    </row>
    <row r="242" spans="2:15">
      <c r="O242" s="79"/>
    </row>
    <row r="243" spans="2:15">
      <c r="B243" s="339" t="s">
        <v>305</v>
      </c>
      <c r="C243" s="339"/>
      <c r="D243" s="339"/>
      <c r="E243" s="29"/>
      <c r="F243" s="29"/>
      <c r="G243" s="29"/>
      <c r="H243" s="29"/>
    </row>
    <row r="244" spans="2:15">
      <c r="B244" s="29"/>
      <c r="C244" s="29"/>
      <c r="D244" s="29"/>
      <c r="E244" s="29"/>
      <c r="F244" s="29"/>
      <c r="G244" s="29"/>
      <c r="H244" s="29"/>
    </row>
    <row r="245" spans="2:15">
      <c r="B245" s="29"/>
      <c r="C245" s="29"/>
      <c r="D245" s="378" t="s">
        <v>304</v>
      </c>
      <c r="E245" s="378"/>
      <c r="F245" s="378"/>
      <c r="G245" s="29"/>
      <c r="H245" s="29"/>
    </row>
    <row r="246" spans="2:15">
      <c r="B246" s="14" t="s">
        <v>56</v>
      </c>
      <c r="C246" s="14" t="s">
        <v>297</v>
      </c>
      <c r="D246" s="14" t="s">
        <v>298</v>
      </c>
      <c r="E246" s="14" t="s">
        <v>299</v>
      </c>
      <c r="F246" s="350" t="s">
        <v>300</v>
      </c>
      <c r="G246" s="350"/>
      <c r="H246" s="350"/>
    </row>
    <row r="247" spans="2:15">
      <c r="B247" s="144">
        <v>1</v>
      </c>
      <c r="C247" s="145" t="s">
        <v>301</v>
      </c>
      <c r="D247" s="133">
        <v>20000</v>
      </c>
      <c r="E247" s="138">
        <f>IF(D247&gt;1000,D247*5%,0)</f>
        <v>1000</v>
      </c>
      <c r="F247" s="351">
        <f>IF(E247&gt;100,E247+10,0)</f>
        <v>1010</v>
      </c>
      <c r="G247" s="351"/>
      <c r="H247" s="351"/>
    </row>
    <row r="248" spans="2:15">
      <c r="B248" s="144">
        <v>2</v>
      </c>
      <c r="C248" s="145" t="s">
        <v>302</v>
      </c>
      <c r="D248" s="133">
        <v>30000</v>
      </c>
      <c r="E248" s="138">
        <f t="shared" ref="E248:E252" si="28">IF(D248&gt;1000,D248*5%,0)</f>
        <v>1500</v>
      </c>
      <c r="F248" s="351">
        <f t="shared" ref="F248:F251" si="29">IF(E248&gt;100,E248+10,0)</f>
        <v>1510</v>
      </c>
      <c r="G248" s="351"/>
      <c r="H248" s="351"/>
    </row>
    <row r="249" spans="2:15">
      <c r="B249" s="144">
        <v>3</v>
      </c>
      <c r="C249" s="145" t="s">
        <v>282</v>
      </c>
      <c r="D249" s="133">
        <v>4000</v>
      </c>
      <c r="E249" s="138">
        <f t="shared" si="28"/>
        <v>200</v>
      </c>
      <c r="F249" s="351">
        <f t="shared" si="29"/>
        <v>210</v>
      </c>
      <c r="G249" s="351"/>
      <c r="H249" s="351"/>
    </row>
    <row r="250" spans="2:15">
      <c r="B250" s="144">
        <v>4</v>
      </c>
      <c r="C250" s="145" t="s">
        <v>303</v>
      </c>
      <c r="D250" s="133">
        <v>50000</v>
      </c>
      <c r="E250" s="138">
        <f t="shared" si="28"/>
        <v>2500</v>
      </c>
      <c r="F250" s="351">
        <f t="shared" si="29"/>
        <v>2510</v>
      </c>
      <c r="G250" s="351"/>
      <c r="H250" s="351"/>
    </row>
    <row r="251" spans="2:15">
      <c r="B251" s="144">
        <v>5</v>
      </c>
      <c r="C251" s="145" t="s">
        <v>50</v>
      </c>
      <c r="D251" s="133">
        <v>7000</v>
      </c>
      <c r="E251" s="138">
        <f t="shared" si="28"/>
        <v>350</v>
      </c>
      <c r="F251" s="351">
        <f t="shared" si="29"/>
        <v>360</v>
      </c>
      <c r="G251" s="351"/>
      <c r="H251" s="351"/>
    </row>
    <row r="252" spans="2:15">
      <c r="B252" s="144">
        <v>6</v>
      </c>
      <c r="C252" s="145" t="s">
        <v>306</v>
      </c>
      <c r="D252" s="133">
        <v>4565</v>
      </c>
      <c r="E252" s="138">
        <f t="shared" si="28"/>
        <v>228.25</v>
      </c>
      <c r="F252" s="351">
        <f>IF(E252&gt;100,E252+10,0)</f>
        <v>238.25</v>
      </c>
      <c r="G252" s="351"/>
      <c r="H252" s="351"/>
    </row>
    <row r="255" spans="2:15">
      <c r="F255" s="26"/>
    </row>
    <row r="256" spans="2:15" ht="36">
      <c r="C256" s="71" t="s">
        <v>308</v>
      </c>
      <c r="K256" s="152" t="s">
        <v>308</v>
      </c>
    </row>
    <row r="257" spans="2:18">
      <c r="B257" s="142" t="s">
        <v>36</v>
      </c>
      <c r="C257" s="142" t="s">
        <v>307</v>
      </c>
      <c r="D257" s="142" t="s">
        <v>42</v>
      </c>
      <c r="E257" s="153"/>
      <c r="F257" s="142" t="s">
        <v>36</v>
      </c>
      <c r="G257" s="142" t="s">
        <v>317</v>
      </c>
      <c r="H257" s="142" t="s">
        <v>42</v>
      </c>
      <c r="K257" s="142" t="s">
        <v>36</v>
      </c>
      <c r="L257" s="142" t="s">
        <v>318</v>
      </c>
      <c r="N257" s="142" t="s">
        <v>36</v>
      </c>
      <c r="O257" s="142" t="s">
        <v>318</v>
      </c>
    </row>
    <row r="258" spans="2:18">
      <c r="B258" s="135" t="s">
        <v>309</v>
      </c>
      <c r="C258" s="147" t="s">
        <v>314</v>
      </c>
      <c r="D258" s="145">
        <v>15932</v>
      </c>
      <c r="E258" s="154"/>
      <c r="F258" s="158" t="s">
        <v>338</v>
      </c>
      <c r="G258" s="158" t="str">
        <f>LOOKUP(F258,B258:D266,C258:C266)</f>
        <v>Furniture</v>
      </c>
      <c r="H258" s="158">
        <f>LOOKUP(F258,B258:D266,D258:D266)</f>
        <v>25846</v>
      </c>
      <c r="K258" s="135" t="s">
        <v>319</v>
      </c>
      <c r="L258" s="145">
        <v>40</v>
      </c>
      <c r="M258" s="130"/>
      <c r="N258" s="156" t="s">
        <v>322</v>
      </c>
      <c r="O258" s="156">
        <f>LOOKUP(N258,K257:L264)</f>
        <v>120</v>
      </c>
    </row>
    <row r="259" spans="2:18">
      <c r="B259" s="135" t="s">
        <v>310</v>
      </c>
      <c r="C259" s="147" t="s">
        <v>315</v>
      </c>
      <c r="D259" s="145">
        <v>35741</v>
      </c>
      <c r="E259" s="155"/>
      <c r="F259" s="19"/>
      <c r="G259" s="19"/>
      <c r="H259" s="19"/>
      <c r="K259" s="135" t="s">
        <v>1</v>
      </c>
      <c r="L259" s="145">
        <v>80</v>
      </c>
    </row>
    <row r="260" spans="2:18">
      <c r="B260" s="135" t="s">
        <v>335</v>
      </c>
      <c r="C260" s="147" t="s">
        <v>316</v>
      </c>
      <c r="D260" s="145">
        <v>95123</v>
      </c>
      <c r="E260" s="26"/>
      <c r="F260" s="26"/>
      <c r="G260" s="26"/>
      <c r="H260" s="26"/>
      <c r="K260" s="135" t="s">
        <v>322</v>
      </c>
      <c r="L260" s="145">
        <v>120</v>
      </c>
    </row>
    <row r="261" spans="2:18">
      <c r="B261" s="135" t="s">
        <v>336</v>
      </c>
      <c r="C261" s="147" t="s">
        <v>314</v>
      </c>
      <c r="D261" s="145">
        <v>35745</v>
      </c>
      <c r="E261" s="26"/>
      <c r="F261" s="26" t="s">
        <v>339</v>
      </c>
      <c r="G261" s="26" t="str">
        <f>LOOKUP(F261,B258:D266,C258:C266)</f>
        <v>Mechanical</v>
      </c>
      <c r="H261" s="26">
        <f>LOOKUP(F261,B258:D266,D258:D266)</f>
        <v>45621</v>
      </c>
      <c r="K261" s="135" t="s">
        <v>320</v>
      </c>
      <c r="L261" s="145">
        <v>199</v>
      </c>
    </row>
    <row r="262" spans="2:18">
      <c r="B262" s="135" t="s">
        <v>337</v>
      </c>
      <c r="C262" s="147" t="s">
        <v>315</v>
      </c>
      <c r="D262" s="145">
        <v>15986</v>
      </c>
      <c r="E262" s="26"/>
      <c r="F262" s="26"/>
      <c r="G262" s="26"/>
      <c r="H262" s="26"/>
      <c r="K262" s="135" t="s">
        <v>321</v>
      </c>
      <c r="L262" s="145">
        <v>259</v>
      </c>
    </row>
    <row r="263" spans="2:18">
      <c r="B263" s="135" t="s">
        <v>338</v>
      </c>
      <c r="C263" s="147" t="s">
        <v>316</v>
      </c>
      <c r="D263" s="145">
        <v>25846</v>
      </c>
      <c r="E263" s="26"/>
      <c r="F263" s="26"/>
      <c r="G263" s="26"/>
      <c r="H263" s="26"/>
      <c r="K263" s="135" t="s">
        <v>5</v>
      </c>
      <c r="L263" s="145">
        <v>50</v>
      </c>
    </row>
    <row r="264" spans="2:18">
      <c r="B264" s="135" t="s">
        <v>339</v>
      </c>
      <c r="C264" s="147" t="s">
        <v>314</v>
      </c>
      <c r="D264" s="145">
        <v>45621</v>
      </c>
      <c r="E264" s="26"/>
      <c r="F264" s="26"/>
      <c r="G264" s="26"/>
      <c r="H264" s="26"/>
      <c r="K264" s="135" t="s">
        <v>6</v>
      </c>
      <c r="L264" s="145">
        <v>80</v>
      </c>
      <c r="O264" s="79"/>
      <c r="P264" s="79"/>
    </row>
    <row r="265" spans="2:18">
      <c r="B265" s="135" t="s">
        <v>340</v>
      </c>
      <c r="C265" s="147" t="s">
        <v>315</v>
      </c>
      <c r="D265" s="145">
        <v>25864</v>
      </c>
      <c r="E265" s="26"/>
      <c r="F265" s="26"/>
      <c r="G265" s="26"/>
      <c r="H265" s="26"/>
      <c r="O265" s="142" t="s">
        <v>36</v>
      </c>
      <c r="P265" s="142" t="s">
        <v>318</v>
      </c>
    </row>
    <row r="266" spans="2:18">
      <c r="B266" s="135" t="s">
        <v>50</v>
      </c>
      <c r="C266" s="147" t="s">
        <v>341</v>
      </c>
      <c r="D266" s="145" t="s">
        <v>342</v>
      </c>
      <c r="E266" s="26"/>
      <c r="F266" s="26"/>
      <c r="G266" s="26"/>
      <c r="H266" s="26"/>
      <c r="O266" s="158" t="s">
        <v>351</v>
      </c>
      <c r="P266" s="158">
        <f>LOOKUP(O266,K269:R270)</f>
        <v>50</v>
      </c>
    </row>
    <row r="267" spans="2:18">
      <c r="B267" s="130"/>
      <c r="E267" s="26"/>
      <c r="K267" s="79"/>
      <c r="L267" s="79"/>
      <c r="M267" s="79"/>
      <c r="N267" s="79"/>
      <c r="O267" s="79"/>
      <c r="P267" s="79"/>
      <c r="Q267" s="79"/>
      <c r="R267" s="79"/>
    </row>
    <row r="268" spans="2:18">
      <c r="K268" s="79"/>
      <c r="L268" s="28"/>
      <c r="M268" s="28"/>
      <c r="N268" s="28"/>
      <c r="O268" s="28"/>
      <c r="P268" s="28"/>
      <c r="Q268" s="28"/>
      <c r="R268" s="28"/>
    </row>
    <row r="269" spans="2:18">
      <c r="H269" s="59"/>
      <c r="K269" s="142" t="s">
        <v>36</v>
      </c>
      <c r="L269" s="135" t="s">
        <v>319</v>
      </c>
      <c r="M269" s="135" t="s">
        <v>1</v>
      </c>
      <c r="N269" s="135" t="s">
        <v>322</v>
      </c>
      <c r="O269" s="135" t="s">
        <v>320</v>
      </c>
      <c r="P269" s="135" t="s">
        <v>321</v>
      </c>
      <c r="Q269" s="135" t="s">
        <v>5</v>
      </c>
      <c r="R269" s="135" t="s">
        <v>6</v>
      </c>
    </row>
    <row r="270" spans="2:18">
      <c r="K270" s="142" t="s">
        <v>318</v>
      </c>
      <c r="L270" s="145">
        <v>40</v>
      </c>
      <c r="M270" s="145">
        <v>80</v>
      </c>
      <c r="N270" s="145">
        <v>120</v>
      </c>
      <c r="O270" s="36">
        <v>199</v>
      </c>
      <c r="P270" s="145">
        <v>259</v>
      </c>
      <c r="Q270" s="145">
        <v>50</v>
      </c>
      <c r="R270" s="145">
        <v>80</v>
      </c>
    </row>
    <row r="271" spans="2:18" ht="33.75">
      <c r="C271" s="151" t="s">
        <v>334</v>
      </c>
      <c r="D271" s="7"/>
      <c r="E271" s="7"/>
    </row>
    <row r="272" spans="2:18">
      <c r="B272" s="142" t="s">
        <v>323</v>
      </c>
      <c r="C272" s="142" t="s">
        <v>324</v>
      </c>
      <c r="D272" s="142" t="s">
        <v>36</v>
      </c>
      <c r="E272" s="142" t="s">
        <v>323</v>
      </c>
      <c r="F272" s="142" t="s">
        <v>325</v>
      </c>
    </row>
    <row r="273" spans="2:15">
      <c r="B273" s="145">
        <v>1</v>
      </c>
      <c r="C273" s="135" t="s">
        <v>326</v>
      </c>
      <c r="D273" s="134" t="s">
        <v>309</v>
      </c>
      <c r="E273" s="139">
        <v>15</v>
      </c>
      <c r="F273" s="157" t="str">
        <f>CHOOSE(E273,C273,C274,C275,C276,C277,C278,C279,C280,C281,C282,C283,C284,C285,C286,C287,)</f>
        <v>Excellent</v>
      </c>
      <c r="H273" s="29"/>
      <c r="I273" s="26"/>
      <c r="J273" s="26"/>
      <c r="O273" s="29"/>
    </row>
    <row r="274" spans="2:15">
      <c r="B274" s="145">
        <v>2</v>
      </c>
      <c r="C274" s="135" t="s">
        <v>327</v>
      </c>
      <c r="D274" s="134" t="s">
        <v>282</v>
      </c>
      <c r="E274" s="139">
        <v>14</v>
      </c>
      <c r="F274" s="157" t="str">
        <f t="shared" ref="F274:F287" si="30">CHOOSE(E274,$C$273,$C$274,$C$275,$C$276,$C$277,$C$278,$C$279,$C$280,$C$281,$C$282,$C$283,$C$284,$C$285,$C$286,$C$287)</f>
        <v xml:space="preserve">Very good </v>
      </c>
      <c r="H274" s="26"/>
    </row>
    <row r="275" spans="2:15">
      <c r="B275" s="145">
        <v>3</v>
      </c>
      <c r="C275" s="135" t="s">
        <v>328</v>
      </c>
      <c r="D275" s="134" t="s">
        <v>303</v>
      </c>
      <c r="E275" s="139">
        <v>13</v>
      </c>
      <c r="F275" s="157" t="str">
        <f t="shared" si="30"/>
        <v xml:space="preserve">Poor </v>
      </c>
      <c r="I275" s="149" t="s">
        <v>349</v>
      </c>
      <c r="J275" s="196"/>
    </row>
    <row r="276" spans="2:15">
      <c r="B276" s="145">
        <v>4</v>
      </c>
      <c r="C276" s="135" t="s">
        <v>329</v>
      </c>
      <c r="D276" s="134" t="s">
        <v>312</v>
      </c>
      <c r="E276" s="139">
        <v>12</v>
      </c>
      <c r="F276" s="157" t="str">
        <f t="shared" si="30"/>
        <v>Excellent</v>
      </c>
      <c r="H276" s="160" t="s">
        <v>352</v>
      </c>
      <c r="I276" s="160" t="s">
        <v>343</v>
      </c>
      <c r="J276" s="160" t="s">
        <v>134</v>
      </c>
      <c r="K276" s="160" t="s">
        <v>133</v>
      </c>
      <c r="L276" s="160" t="s">
        <v>135</v>
      </c>
    </row>
    <row r="277" spans="2:15">
      <c r="B277" s="145">
        <v>5</v>
      </c>
      <c r="C277" s="135" t="s">
        <v>326</v>
      </c>
      <c r="D277" s="134" t="s">
        <v>313</v>
      </c>
      <c r="E277" s="139">
        <v>11</v>
      </c>
      <c r="F277" s="157" t="str">
        <f t="shared" si="30"/>
        <v xml:space="preserve">Very good </v>
      </c>
      <c r="H277" s="145">
        <v>100</v>
      </c>
      <c r="I277" s="135" t="s">
        <v>344</v>
      </c>
      <c r="J277" s="134">
        <v>8</v>
      </c>
      <c r="K277" s="159">
        <v>100</v>
      </c>
      <c r="L277" s="163">
        <f>J277*K277</f>
        <v>800</v>
      </c>
    </row>
    <row r="278" spans="2:15">
      <c r="B278" s="145">
        <v>6</v>
      </c>
      <c r="C278" s="135" t="s">
        <v>327</v>
      </c>
      <c r="D278" s="134" t="s">
        <v>311</v>
      </c>
      <c r="E278" s="139">
        <v>10</v>
      </c>
      <c r="F278" s="157" t="str">
        <f t="shared" si="30"/>
        <v>Average</v>
      </c>
      <c r="H278" s="145">
        <v>101</v>
      </c>
      <c r="I278" s="135" t="s">
        <v>345</v>
      </c>
      <c r="J278" s="134">
        <v>4</v>
      </c>
      <c r="K278" s="159">
        <v>200</v>
      </c>
      <c r="L278" s="163">
        <f t="shared" ref="L278:L287" si="31">J278*K278</f>
        <v>800</v>
      </c>
    </row>
    <row r="279" spans="2:15">
      <c r="B279" s="145">
        <v>7</v>
      </c>
      <c r="C279" s="135" t="s">
        <v>328</v>
      </c>
      <c r="D279" s="134" t="s">
        <v>310</v>
      </c>
      <c r="E279" s="139">
        <v>9</v>
      </c>
      <c r="F279" s="157" t="str">
        <f t="shared" si="30"/>
        <v xml:space="preserve">Poor </v>
      </c>
      <c r="H279" s="145">
        <v>102</v>
      </c>
      <c r="I279" s="135" t="s">
        <v>346</v>
      </c>
      <c r="J279" s="134">
        <v>5</v>
      </c>
      <c r="K279" s="159">
        <v>300</v>
      </c>
      <c r="L279" s="163">
        <f t="shared" si="31"/>
        <v>1500</v>
      </c>
    </row>
    <row r="280" spans="2:15">
      <c r="B280" s="145">
        <v>8</v>
      </c>
      <c r="C280" s="135" t="s">
        <v>329</v>
      </c>
      <c r="D280" s="134" t="s">
        <v>51</v>
      </c>
      <c r="E280" s="139">
        <v>8</v>
      </c>
      <c r="F280" s="157" t="str">
        <f t="shared" si="30"/>
        <v>Excellent</v>
      </c>
      <c r="H280" s="145">
        <v>103</v>
      </c>
      <c r="I280" s="135" t="s">
        <v>181</v>
      </c>
      <c r="J280" s="134">
        <v>41</v>
      </c>
      <c r="K280" s="159">
        <v>400</v>
      </c>
      <c r="L280" s="163">
        <f t="shared" si="31"/>
        <v>16400</v>
      </c>
    </row>
    <row r="281" spans="2:15">
      <c r="B281" s="145">
        <v>9</v>
      </c>
      <c r="C281" s="135" t="s">
        <v>326</v>
      </c>
      <c r="D281" s="134" t="s">
        <v>50</v>
      </c>
      <c r="E281" s="139">
        <v>7</v>
      </c>
      <c r="F281" s="157" t="str">
        <f t="shared" si="30"/>
        <v xml:space="preserve">Very good </v>
      </c>
      <c r="H281" s="145">
        <v>104</v>
      </c>
      <c r="I281" s="135" t="s">
        <v>347</v>
      </c>
      <c r="J281" s="134">
        <v>2</v>
      </c>
      <c r="K281" s="159">
        <v>500</v>
      </c>
      <c r="L281" s="163">
        <f t="shared" si="31"/>
        <v>1000</v>
      </c>
    </row>
    <row r="282" spans="2:15">
      <c r="B282" s="145">
        <v>10</v>
      </c>
      <c r="C282" s="135" t="s">
        <v>327</v>
      </c>
      <c r="D282" s="134" t="s">
        <v>280</v>
      </c>
      <c r="E282" s="139">
        <v>6</v>
      </c>
      <c r="F282" s="157" t="str">
        <f t="shared" si="30"/>
        <v>Average</v>
      </c>
      <c r="H282" s="145">
        <v>105</v>
      </c>
      <c r="I282" s="135" t="s">
        <v>179</v>
      </c>
      <c r="J282" s="134">
        <v>5</v>
      </c>
      <c r="K282" s="159">
        <v>600</v>
      </c>
      <c r="L282" s="163">
        <f t="shared" si="31"/>
        <v>3000</v>
      </c>
    </row>
    <row r="283" spans="2:15">
      <c r="B283" s="145">
        <v>11</v>
      </c>
      <c r="C283" s="135" t="s">
        <v>328</v>
      </c>
      <c r="D283" s="134" t="s">
        <v>279</v>
      </c>
      <c r="E283" s="139">
        <v>5</v>
      </c>
      <c r="F283" s="157" t="str">
        <f t="shared" si="30"/>
        <v xml:space="preserve">Poor </v>
      </c>
      <c r="H283" s="145">
        <v>106</v>
      </c>
      <c r="I283" s="135" t="s">
        <v>348</v>
      </c>
      <c r="J283" s="134">
        <v>5</v>
      </c>
      <c r="K283" s="159">
        <v>800</v>
      </c>
      <c r="L283" s="163">
        <f t="shared" si="31"/>
        <v>4000</v>
      </c>
    </row>
    <row r="284" spans="2:15">
      <c r="B284" s="145">
        <v>12</v>
      </c>
      <c r="C284" s="135" t="s">
        <v>329</v>
      </c>
      <c r="D284" s="134" t="s">
        <v>330</v>
      </c>
      <c r="E284" s="139">
        <v>3</v>
      </c>
      <c r="F284" s="157" t="str">
        <f t="shared" si="30"/>
        <v xml:space="preserve">Very good </v>
      </c>
      <c r="H284" s="145">
        <v>107</v>
      </c>
      <c r="I284" s="135" t="s">
        <v>358</v>
      </c>
      <c r="J284" s="134">
        <v>54</v>
      </c>
      <c r="K284" s="159">
        <v>900</v>
      </c>
      <c r="L284" s="163">
        <f t="shared" si="31"/>
        <v>48600</v>
      </c>
    </row>
    <row r="285" spans="2:15">
      <c r="B285" s="145">
        <v>13</v>
      </c>
      <c r="C285" s="135" t="s">
        <v>326</v>
      </c>
      <c r="D285" s="134" t="s">
        <v>331</v>
      </c>
      <c r="E285" s="139">
        <v>2</v>
      </c>
      <c r="F285" s="157" t="str">
        <f t="shared" si="30"/>
        <v>Average</v>
      </c>
      <c r="H285" s="145">
        <v>108</v>
      </c>
      <c r="I285" s="135" t="s">
        <v>359</v>
      </c>
      <c r="J285" s="134">
        <v>2</v>
      </c>
      <c r="K285" s="159">
        <v>700</v>
      </c>
      <c r="L285" s="163">
        <f t="shared" si="31"/>
        <v>1400</v>
      </c>
      <c r="O285" s="29"/>
    </row>
    <row r="286" spans="2:15">
      <c r="B286" s="145">
        <v>14</v>
      </c>
      <c r="C286" s="135" t="s">
        <v>328</v>
      </c>
      <c r="D286" s="134" t="s">
        <v>332</v>
      </c>
      <c r="E286" s="139">
        <v>1</v>
      </c>
      <c r="F286" s="157" t="str">
        <f t="shared" si="30"/>
        <v xml:space="preserve">Poor </v>
      </c>
      <c r="H286" s="145">
        <v>109</v>
      </c>
      <c r="I286" s="135" t="s">
        <v>357</v>
      </c>
      <c r="J286" s="134">
        <v>45</v>
      </c>
      <c r="K286" s="159">
        <v>1000</v>
      </c>
      <c r="L286" s="163">
        <f t="shared" si="31"/>
        <v>45000</v>
      </c>
    </row>
    <row r="287" spans="2:15">
      <c r="B287" s="145">
        <v>15</v>
      </c>
      <c r="C287" s="135" t="s">
        <v>329</v>
      </c>
      <c r="D287" s="134" t="s">
        <v>333</v>
      </c>
      <c r="E287" s="139">
        <v>4</v>
      </c>
      <c r="F287" s="157" t="str">
        <f t="shared" si="30"/>
        <v>Excellent</v>
      </c>
      <c r="H287" s="145">
        <v>110</v>
      </c>
      <c r="I287" s="135" t="s">
        <v>176</v>
      </c>
      <c r="J287" s="134">
        <v>24</v>
      </c>
      <c r="K287" s="159">
        <v>2000</v>
      </c>
      <c r="L287" s="163">
        <f t="shared" si="31"/>
        <v>48000</v>
      </c>
    </row>
    <row r="288" spans="2:15">
      <c r="E288" s="130"/>
      <c r="G288" s="26"/>
      <c r="H288" s="161"/>
      <c r="I288" s="161"/>
      <c r="J288" s="161"/>
      <c r="K288" s="161"/>
      <c r="L288" s="161"/>
      <c r="M288" s="162"/>
      <c r="N288" s="26"/>
    </row>
    <row r="289" spans="8:13">
      <c r="H289" s="150"/>
      <c r="I289" s="150"/>
      <c r="J289" s="197"/>
      <c r="K289" s="150"/>
      <c r="L289" s="150"/>
      <c r="M289" s="26"/>
    </row>
    <row r="291" spans="8:13">
      <c r="I291" s="164" t="s">
        <v>352</v>
      </c>
      <c r="J291" s="164" t="s">
        <v>343</v>
      </c>
      <c r="K291" s="164" t="s">
        <v>135</v>
      </c>
      <c r="L291" s="333"/>
      <c r="M291" s="333"/>
    </row>
    <row r="292" spans="8:13">
      <c r="I292" s="164">
        <v>107</v>
      </c>
      <c r="J292" s="164" t="str">
        <f>VLOOKUP(I292,H276:L287,2,0)</f>
        <v>PROJECTER</v>
      </c>
      <c r="K292" s="48">
        <f>VLOOKUP(I292,H276:L287,5,0)</f>
        <v>48600</v>
      </c>
    </row>
    <row r="293" spans="8:13">
      <c r="J293" t="str">
        <f>VLOOKUP(I292,H276:L287,2,0)</f>
        <v>PROJECTER</v>
      </c>
    </row>
    <row r="296" spans="8:13">
      <c r="H296" s="149" t="s">
        <v>349</v>
      </c>
    </row>
    <row r="297" spans="8:13">
      <c r="H297" s="160" t="s">
        <v>360</v>
      </c>
      <c r="I297" s="160" t="s">
        <v>353</v>
      </c>
      <c r="J297" s="205"/>
    </row>
    <row r="298" spans="8:13">
      <c r="H298" s="145">
        <v>100</v>
      </c>
      <c r="I298" s="135" t="s">
        <v>350</v>
      </c>
      <c r="J298" s="206"/>
    </row>
    <row r="299" spans="8:13">
      <c r="H299" s="145">
        <v>105</v>
      </c>
      <c r="I299" s="135" t="s">
        <v>354</v>
      </c>
      <c r="J299" s="206"/>
    </row>
    <row r="300" spans="8:13">
      <c r="H300" s="145">
        <v>110</v>
      </c>
      <c r="I300" s="135" t="s">
        <v>355</v>
      </c>
      <c r="J300" s="206"/>
    </row>
    <row r="301" spans="8:13">
      <c r="H301" s="145">
        <v>115</v>
      </c>
      <c r="I301" s="135" t="s">
        <v>356</v>
      </c>
      <c r="J301" s="206"/>
    </row>
    <row r="302" spans="8:13">
      <c r="H302" s="145">
        <v>120</v>
      </c>
      <c r="I302" s="135" t="s">
        <v>355</v>
      </c>
      <c r="J302" s="206"/>
    </row>
    <row r="303" spans="8:13">
      <c r="H303" s="145">
        <v>125</v>
      </c>
      <c r="I303" s="135" t="s">
        <v>356</v>
      </c>
      <c r="J303" s="206"/>
    </row>
    <row r="304" spans="8:13">
      <c r="H304" s="145">
        <v>130</v>
      </c>
      <c r="I304" s="135" t="s">
        <v>350</v>
      </c>
      <c r="J304" s="206"/>
    </row>
    <row r="306" spans="1:11">
      <c r="I306" s="164" t="s">
        <v>360</v>
      </c>
      <c r="J306" s="164"/>
      <c r="K306" s="164" t="s">
        <v>353</v>
      </c>
    </row>
    <row r="307" spans="1:11">
      <c r="I307" s="48">
        <v>105</v>
      </c>
      <c r="J307" s="48"/>
      <c r="K307" s="48" t="str">
        <f>VLOOKUP(I307,H297:I304,2,0)</f>
        <v xml:space="preserve">9AM 3PM </v>
      </c>
    </row>
    <row r="308" spans="1:11">
      <c r="I308" s="48">
        <v>106</v>
      </c>
      <c r="J308" s="48"/>
      <c r="K308" s="48" t="str">
        <f>VLOOKUP(I308,H297:I304,2,1)</f>
        <v xml:space="preserve">9AM 3PM </v>
      </c>
    </row>
    <row r="309" spans="1:11" ht="18.75">
      <c r="B309" s="348" t="s">
        <v>445</v>
      </c>
      <c r="C309" s="348"/>
    </row>
    <row r="310" spans="1:11">
      <c r="A310" s="160" t="s">
        <v>363</v>
      </c>
      <c r="B310" s="160" t="s">
        <v>361</v>
      </c>
      <c r="C310" s="160" t="s">
        <v>362</v>
      </c>
      <c r="D310" s="160" t="s">
        <v>364</v>
      </c>
    </row>
    <row r="311" spans="1:11">
      <c r="A311" s="145" t="s">
        <v>365</v>
      </c>
      <c r="B311" s="135" t="s">
        <v>387</v>
      </c>
      <c r="C311" s="134" t="s">
        <v>196</v>
      </c>
      <c r="D311" s="138">
        <v>100</v>
      </c>
    </row>
    <row r="312" spans="1:11">
      <c r="A312" s="145" t="s">
        <v>366</v>
      </c>
      <c r="B312" s="135" t="s">
        <v>388</v>
      </c>
      <c r="C312" s="134" t="s">
        <v>417</v>
      </c>
      <c r="D312" s="138">
        <v>200</v>
      </c>
    </row>
    <row r="313" spans="1:11">
      <c r="A313" s="145" t="s">
        <v>367</v>
      </c>
      <c r="B313" s="135" t="s">
        <v>389</v>
      </c>
      <c r="C313" s="134" t="s">
        <v>418</v>
      </c>
      <c r="D313" s="138">
        <v>300</v>
      </c>
    </row>
    <row r="314" spans="1:11">
      <c r="A314" s="145" t="s">
        <v>368</v>
      </c>
      <c r="B314" s="135" t="s">
        <v>390</v>
      </c>
      <c r="C314" s="134" t="s">
        <v>419</v>
      </c>
      <c r="D314" s="138">
        <v>400</v>
      </c>
      <c r="F314" s="165" t="s">
        <v>363</v>
      </c>
      <c r="G314" s="165" t="s">
        <v>361</v>
      </c>
      <c r="H314" s="165" t="s">
        <v>362</v>
      </c>
      <c r="I314" s="165" t="s">
        <v>364</v>
      </c>
      <c r="J314" s="207"/>
    </row>
    <row r="315" spans="1:11">
      <c r="A315" s="145" t="s">
        <v>369</v>
      </c>
      <c r="B315" s="135" t="s">
        <v>391</v>
      </c>
      <c r="C315" s="134" t="s">
        <v>420</v>
      </c>
      <c r="D315" s="138">
        <v>500</v>
      </c>
      <c r="F315" s="165" t="s">
        <v>374</v>
      </c>
      <c r="G315" s="165" t="str">
        <f>DGET(A310:D337,2,F314:F315)</f>
        <v>DURG</v>
      </c>
      <c r="H315" s="165" t="str">
        <f>DGET(A310:D337,3,F314:F315)</f>
        <v>SEENU</v>
      </c>
      <c r="I315" s="165">
        <f>DGET(A310:D337,4,F314:F315)</f>
        <v>1000</v>
      </c>
      <c r="J315" s="207"/>
    </row>
    <row r="316" spans="1:11">
      <c r="A316" s="145" t="s">
        <v>370</v>
      </c>
      <c r="B316" s="135" t="s">
        <v>392</v>
      </c>
      <c r="C316" s="134" t="s">
        <v>421</v>
      </c>
      <c r="D316" s="138">
        <v>600</v>
      </c>
    </row>
    <row r="317" spans="1:11">
      <c r="A317" s="145" t="s">
        <v>371</v>
      </c>
      <c r="B317" s="135" t="s">
        <v>393</v>
      </c>
      <c r="C317" s="134" t="s">
        <v>422</v>
      </c>
      <c r="D317" s="138">
        <v>700</v>
      </c>
      <c r="G317" t="str">
        <f>DGET(A310:D337,2,F314:F315)</f>
        <v>DURG</v>
      </c>
      <c r="H317" t="str">
        <f>DGET(A310:D337,3,H314:H315)</f>
        <v>SEENU</v>
      </c>
      <c r="I317">
        <f>DGET(A310:D337,4,I314:I315)</f>
        <v>1000</v>
      </c>
    </row>
    <row r="318" spans="1:11">
      <c r="A318" s="145" t="s">
        <v>372</v>
      </c>
      <c r="B318" s="135" t="s">
        <v>394</v>
      </c>
      <c r="C318" s="134" t="s">
        <v>423</v>
      </c>
      <c r="D318" s="138">
        <v>800</v>
      </c>
    </row>
    <row r="319" spans="1:11">
      <c r="A319" s="145" t="s">
        <v>373</v>
      </c>
      <c r="B319" s="135" t="s">
        <v>395</v>
      </c>
      <c r="C319" s="134" t="s">
        <v>424</v>
      </c>
      <c r="D319" s="138">
        <v>900</v>
      </c>
    </row>
    <row r="320" spans="1:11">
      <c r="A320" s="145" t="s">
        <v>374</v>
      </c>
      <c r="B320" s="135" t="s">
        <v>386</v>
      </c>
      <c r="C320" s="134" t="s">
        <v>425</v>
      </c>
      <c r="D320" s="138">
        <v>1000</v>
      </c>
    </row>
    <row r="321" spans="1:15">
      <c r="A321" s="145" t="s">
        <v>375</v>
      </c>
      <c r="B321" s="135" t="s">
        <v>396</v>
      </c>
      <c r="C321" s="134" t="s">
        <v>426</v>
      </c>
      <c r="D321" s="138">
        <v>1100</v>
      </c>
    </row>
    <row r="322" spans="1:15">
      <c r="A322" s="145" t="s">
        <v>376</v>
      </c>
      <c r="B322" s="16" t="s">
        <v>397</v>
      </c>
      <c r="C322" s="134" t="s">
        <v>427</v>
      </c>
      <c r="D322" s="138">
        <v>1200</v>
      </c>
    </row>
    <row r="323" spans="1:15" ht="15.75">
      <c r="A323" s="145" t="s">
        <v>377</v>
      </c>
      <c r="B323" s="135" t="s">
        <v>398</v>
      </c>
      <c r="C323" s="134" t="s">
        <v>428</v>
      </c>
      <c r="D323" s="138">
        <v>1300</v>
      </c>
      <c r="I323" s="185" t="s">
        <v>472</v>
      </c>
      <c r="J323" s="185"/>
      <c r="K323" s="170"/>
      <c r="L323" s="170"/>
      <c r="M323" s="170"/>
      <c r="N323" s="170"/>
      <c r="O323" s="170"/>
    </row>
    <row r="324" spans="1:15">
      <c r="A324" s="145" t="s">
        <v>378</v>
      </c>
      <c r="B324" s="135" t="s">
        <v>399</v>
      </c>
      <c r="C324" s="134" t="s">
        <v>429</v>
      </c>
      <c r="D324" s="138">
        <v>1400</v>
      </c>
      <c r="F324" s="175" t="s">
        <v>446</v>
      </c>
      <c r="G324" s="175" t="s">
        <v>447</v>
      </c>
      <c r="H324" s="175" t="s">
        <v>448</v>
      </c>
      <c r="I324" s="175" t="s">
        <v>449</v>
      </c>
      <c r="J324" s="175" t="s">
        <v>450</v>
      </c>
      <c r="K324" s="175" t="s">
        <v>451</v>
      </c>
      <c r="L324" s="14" t="s">
        <v>452</v>
      </c>
      <c r="M324" s="175" t="s">
        <v>453</v>
      </c>
      <c r="N324" s="175" t="s">
        <v>454</v>
      </c>
    </row>
    <row r="325" spans="1:15">
      <c r="A325" s="145" t="s">
        <v>379</v>
      </c>
      <c r="B325" s="135" t="s">
        <v>400</v>
      </c>
      <c r="C325" s="134" t="s">
        <v>430</v>
      </c>
      <c r="D325" s="138">
        <v>1500</v>
      </c>
      <c r="F325" s="174" t="s">
        <v>196</v>
      </c>
      <c r="G325" s="135" t="s">
        <v>455</v>
      </c>
      <c r="H325" s="145">
        <v>1000</v>
      </c>
      <c r="I325" s="173">
        <v>2000</v>
      </c>
      <c r="J325" s="138">
        <v>3000</v>
      </c>
      <c r="K325" s="186">
        <v>4000</v>
      </c>
      <c r="L325" s="136">
        <v>5000</v>
      </c>
      <c r="M325" s="137">
        <v>6000</v>
      </c>
      <c r="N325" s="187">
        <v>7000</v>
      </c>
    </row>
    <row r="326" spans="1:15">
      <c r="A326" s="145" t="s">
        <v>380</v>
      </c>
      <c r="B326" s="135" t="s">
        <v>401</v>
      </c>
      <c r="C326" s="134" t="s">
        <v>431</v>
      </c>
      <c r="D326" s="138">
        <v>1600</v>
      </c>
      <c r="F326" s="174" t="s">
        <v>417</v>
      </c>
      <c r="G326" s="135" t="s">
        <v>456</v>
      </c>
      <c r="H326" s="145">
        <v>2000</v>
      </c>
      <c r="I326" s="173">
        <v>1000</v>
      </c>
      <c r="J326" s="138">
        <v>2000</v>
      </c>
      <c r="K326" s="186">
        <v>3000</v>
      </c>
      <c r="L326" s="136">
        <v>3000</v>
      </c>
      <c r="M326" s="137">
        <v>5000</v>
      </c>
      <c r="N326" s="187">
        <v>2000</v>
      </c>
    </row>
    <row r="327" spans="1:15">
      <c r="A327" s="145" t="s">
        <v>381</v>
      </c>
      <c r="B327" s="135" t="s">
        <v>402</v>
      </c>
      <c r="C327" s="134" t="s">
        <v>432</v>
      </c>
      <c r="D327" s="138">
        <v>1700</v>
      </c>
      <c r="F327" s="174" t="s">
        <v>418</v>
      </c>
      <c r="G327" s="135" t="s">
        <v>246</v>
      </c>
      <c r="H327" s="145">
        <v>3000</v>
      </c>
      <c r="I327" s="173">
        <v>2000</v>
      </c>
      <c r="J327" s="138">
        <v>1000</v>
      </c>
      <c r="K327" s="186">
        <v>800</v>
      </c>
      <c r="L327" s="136">
        <v>700</v>
      </c>
      <c r="M327" s="137">
        <v>700</v>
      </c>
      <c r="N327" s="187">
        <v>700</v>
      </c>
    </row>
    <row r="328" spans="1:15">
      <c r="A328" s="145" t="s">
        <v>382</v>
      </c>
      <c r="B328" s="135" t="s">
        <v>403</v>
      </c>
      <c r="C328" s="134" t="s">
        <v>433</v>
      </c>
      <c r="D328" s="138">
        <v>1800</v>
      </c>
      <c r="F328" s="174" t="s">
        <v>419</v>
      </c>
      <c r="G328" s="135" t="s">
        <v>457</v>
      </c>
      <c r="H328" s="145">
        <v>4000</v>
      </c>
      <c r="I328" s="173">
        <v>500</v>
      </c>
      <c r="J328" s="138">
        <v>1000</v>
      </c>
      <c r="K328" s="186">
        <v>800</v>
      </c>
      <c r="L328" s="136">
        <v>400</v>
      </c>
      <c r="M328" s="137">
        <v>400</v>
      </c>
      <c r="N328" s="187">
        <v>400</v>
      </c>
    </row>
    <row r="329" spans="1:15">
      <c r="A329" s="145" t="s">
        <v>383</v>
      </c>
      <c r="B329" s="135" t="s">
        <v>404</v>
      </c>
      <c r="C329" s="134" t="s">
        <v>434</v>
      </c>
      <c r="D329" s="138">
        <v>1900</v>
      </c>
      <c r="F329" s="174" t="s">
        <v>420</v>
      </c>
      <c r="G329" s="135" t="s">
        <v>458</v>
      </c>
      <c r="H329" s="145">
        <v>5000</v>
      </c>
      <c r="I329" s="173">
        <v>3000</v>
      </c>
      <c r="J329" s="138">
        <v>1000</v>
      </c>
      <c r="K329" s="186">
        <v>800</v>
      </c>
      <c r="L329" s="136">
        <v>400</v>
      </c>
      <c r="M329" s="137">
        <v>400</v>
      </c>
      <c r="N329" s="187">
        <v>400</v>
      </c>
    </row>
    <row r="330" spans="1:15">
      <c r="A330" s="145" t="s">
        <v>384</v>
      </c>
      <c r="B330" s="135" t="s">
        <v>405</v>
      </c>
      <c r="C330" s="134" t="s">
        <v>435</v>
      </c>
      <c r="D330" s="138">
        <v>2000</v>
      </c>
      <c r="F330" s="174" t="s">
        <v>421</v>
      </c>
      <c r="G330" s="135" t="s">
        <v>459</v>
      </c>
      <c r="H330" s="145">
        <v>6000</v>
      </c>
      <c r="I330" s="173">
        <v>5000</v>
      </c>
      <c r="J330" s="138">
        <v>1000</v>
      </c>
      <c r="K330" s="186">
        <v>800</v>
      </c>
      <c r="L330" s="136">
        <v>400</v>
      </c>
      <c r="M330" s="137">
        <v>400</v>
      </c>
      <c r="N330" s="187">
        <v>400</v>
      </c>
    </row>
    <row r="331" spans="1:15">
      <c r="A331" s="145" t="s">
        <v>411</v>
      </c>
      <c r="B331" s="135" t="s">
        <v>406</v>
      </c>
      <c r="C331" s="134" t="s">
        <v>436</v>
      </c>
      <c r="D331" s="138">
        <v>2100</v>
      </c>
      <c r="F331" s="174" t="s">
        <v>422</v>
      </c>
      <c r="G331" s="135" t="s">
        <v>460</v>
      </c>
      <c r="H331" s="145">
        <v>7000</v>
      </c>
      <c r="I331" s="173">
        <v>500</v>
      </c>
      <c r="J331" s="138">
        <v>1000</v>
      </c>
      <c r="K331" s="186">
        <v>800</v>
      </c>
      <c r="L331" s="136">
        <v>400</v>
      </c>
      <c r="M331" s="137">
        <v>400</v>
      </c>
      <c r="N331" s="187">
        <v>400</v>
      </c>
    </row>
    <row r="332" spans="1:15">
      <c r="A332" s="145" t="s">
        <v>412</v>
      </c>
      <c r="B332" s="135" t="s">
        <v>385</v>
      </c>
      <c r="C332" s="134" t="s">
        <v>440</v>
      </c>
      <c r="D332" s="138">
        <v>2200</v>
      </c>
      <c r="F332" s="174" t="s">
        <v>423</v>
      </c>
      <c r="G332" s="135" t="s">
        <v>461</v>
      </c>
      <c r="H332" s="145">
        <v>8000</v>
      </c>
      <c r="I332" s="173">
        <v>500</v>
      </c>
      <c r="J332" s="138">
        <v>1000</v>
      </c>
      <c r="K332" s="186">
        <v>800</v>
      </c>
      <c r="L332" s="136">
        <v>400</v>
      </c>
      <c r="M332" s="137">
        <v>400</v>
      </c>
      <c r="N332" s="187">
        <v>400</v>
      </c>
    </row>
    <row r="333" spans="1:15">
      <c r="A333" s="145" t="s">
        <v>413</v>
      </c>
      <c r="B333" s="135" t="s">
        <v>407</v>
      </c>
      <c r="C333" s="134" t="s">
        <v>438</v>
      </c>
      <c r="D333" s="138">
        <v>2300</v>
      </c>
      <c r="F333" s="174" t="s">
        <v>424</v>
      </c>
      <c r="G333" s="135" t="s">
        <v>462</v>
      </c>
      <c r="H333" s="145">
        <v>9000</v>
      </c>
      <c r="I333" s="173">
        <v>600</v>
      </c>
      <c r="J333" s="138">
        <v>1000</v>
      </c>
      <c r="K333" s="186">
        <v>800</v>
      </c>
      <c r="L333" s="136">
        <v>400</v>
      </c>
      <c r="M333" s="137">
        <v>400</v>
      </c>
      <c r="N333" s="187">
        <v>400</v>
      </c>
    </row>
    <row r="334" spans="1:15">
      <c r="A334" s="145" t="s">
        <v>414</v>
      </c>
      <c r="B334" s="135" t="s">
        <v>408</v>
      </c>
      <c r="C334" s="134" t="s">
        <v>439</v>
      </c>
      <c r="D334" s="138">
        <v>2400</v>
      </c>
      <c r="F334" s="174" t="s">
        <v>425</v>
      </c>
      <c r="G334" s="135" t="s">
        <v>455</v>
      </c>
      <c r="H334" s="145">
        <v>10000</v>
      </c>
      <c r="I334" s="173">
        <v>500</v>
      </c>
      <c r="J334" s="138">
        <v>1000</v>
      </c>
      <c r="K334" s="186">
        <v>800</v>
      </c>
      <c r="L334" s="136">
        <v>400</v>
      </c>
      <c r="M334" s="137">
        <v>400</v>
      </c>
      <c r="N334" s="187">
        <v>400</v>
      </c>
    </row>
    <row r="335" spans="1:15">
      <c r="A335" s="145" t="s">
        <v>415</v>
      </c>
      <c r="B335" s="135" t="s">
        <v>409</v>
      </c>
      <c r="C335" s="134" t="s">
        <v>437</v>
      </c>
      <c r="D335" s="138">
        <v>2500</v>
      </c>
      <c r="F335" s="174" t="s">
        <v>426</v>
      </c>
      <c r="G335" s="135" t="s">
        <v>456</v>
      </c>
      <c r="H335" s="145">
        <v>11000</v>
      </c>
      <c r="I335" s="173">
        <v>500</v>
      </c>
      <c r="J335" s="138">
        <v>1000</v>
      </c>
      <c r="K335" s="186">
        <v>800</v>
      </c>
      <c r="L335" s="136">
        <v>400</v>
      </c>
      <c r="M335" s="137">
        <v>400</v>
      </c>
      <c r="N335" s="187">
        <v>400</v>
      </c>
    </row>
    <row r="336" spans="1:15">
      <c r="A336" s="145" t="s">
        <v>416</v>
      </c>
      <c r="B336" s="135" t="s">
        <v>410</v>
      </c>
      <c r="C336" s="134" t="s">
        <v>441</v>
      </c>
      <c r="D336" s="138">
        <v>2600</v>
      </c>
      <c r="F336" s="174" t="s">
        <v>427</v>
      </c>
      <c r="G336" s="135" t="s">
        <v>246</v>
      </c>
      <c r="H336" s="145">
        <v>12000</v>
      </c>
      <c r="I336" s="173">
        <v>500</v>
      </c>
      <c r="J336" s="138">
        <v>1000</v>
      </c>
      <c r="K336" s="186">
        <v>800</v>
      </c>
      <c r="L336" s="136">
        <v>400</v>
      </c>
      <c r="M336" s="137">
        <v>400</v>
      </c>
      <c r="N336" s="187">
        <v>400</v>
      </c>
    </row>
    <row r="337" spans="1:14">
      <c r="A337" s="166" t="s">
        <v>442</v>
      </c>
      <c r="B337" s="169" t="s">
        <v>443</v>
      </c>
      <c r="C337" s="167" t="s">
        <v>444</v>
      </c>
      <c r="D337" s="168">
        <v>2700</v>
      </c>
      <c r="F337" s="174" t="s">
        <v>428</v>
      </c>
      <c r="G337" s="135" t="s">
        <v>457</v>
      </c>
      <c r="H337" s="145">
        <v>13000</v>
      </c>
      <c r="I337" s="173">
        <v>500</v>
      </c>
      <c r="J337" s="138">
        <v>1000</v>
      </c>
      <c r="K337" s="186">
        <v>800</v>
      </c>
      <c r="L337" s="136">
        <v>400</v>
      </c>
      <c r="M337" s="137">
        <v>400</v>
      </c>
      <c r="N337" s="187">
        <v>400</v>
      </c>
    </row>
    <row r="338" spans="1:14">
      <c r="F338" s="174" t="s">
        <v>429</v>
      </c>
      <c r="G338" s="135" t="s">
        <v>458</v>
      </c>
      <c r="H338" s="145">
        <v>14000</v>
      </c>
      <c r="I338" s="173">
        <v>500</v>
      </c>
      <c r="J338" s="138">
        <v>1000</v>
      </c>
      <c r="K338" s="186">
        <v>800</v>
      </c>
      <c r="L338" s="136">
        <v>400</v>
      </c>
      <c r="M338" s="137">
        <v>400</v>
      </c>
      <c r="N338" s="187">
        <v>400</v>
      </c>
    </row>
    <row r="339" spans="1:14">
      <c r="F339" s="174" t="s">
        <v>430</v>
      </c>
      <c r="G339" s="135" t="s">
        <v>459</v>
      </c>
      <c r="H339" s="145">
        <v>15000</v>
      </c>
      <c r="I339" s="173">
        <v>500</v>
      </c>
      <c r="J339" s="138">
        <v>1000</v>
      </c>
      <c r="K339" s="186">
        <v>800</v>
      </c>
      <c r="L339" s="136">
        <v>400</v>
      </c>
      <c r="M339" s="137">
        <v>400</v>
      </c>
      <c r="N339" s="187">
        <v>400</v>
      </c>
    </row>
    <row r="340" spans="1:14" ht="18.75">
      <c r="A340" s="353" t="s">
        <v>471</v>
      </c>
      <c r="B340" s="353"/>
      <c r="F340" s="174" t="s">
        <v>431</v>
      </c>
      <c r="G340" s="135" t="s">
        <v>460</v>
      </c>
      <c r="H340" s="145">
        <v>16000</v>
      </c>
      <c r="I340" s="173">
        <v>500</v>
      </c>
      <c r="J340" s="138">
        <v>1000</v>
      </c>
      <c r="K340" s="186">
        <v>800</v>
      </c>
      <c r="L340" s="136">
        <v>400</v>
      </c>
      <c r="M340" s="137">
        <v>400</v>
      </c>
      <c r="N340" s="187">
        <v>400</v>
      </c>
    </row>
    <row r="341" spans="1:14">
      <c r="A341" s="352" t="s">
        <v>470</v>
      </c>
      <c r="B341" s="352"/>
      <c r="F341" s="174" t="s">
        <v>432</v>
      </c>
      <c r="G341" s="135" t="s">
        <v>461</v>
      </c>
      <c r="H341" s="145">
        <v>17000</v>
      </c>
      <c r="I341" s="173">
        <v>500</v>
      </c>
      <c r="J341" s="138">
        <v>1000</v>
      </c>
      <c r="K341" s="186">
        <v>800</v>
      </c>
      <c r="L341" s="136">
        <v>400</v>
      </c>
      <c r="M341" s="137">
        <v>400</v>
      </c>
      <c r="N341" s="187">
        <v>400</v>
      </c>
    </row>
    <row r="342" spans="1:14">
      <c r="A342" s="174" t="s">
        <v>464</v>
      </c>
      <c r="F342" s="174" t="s">
        <v>433</v>
      </c>
      <c r="G342" s="135" t="s">
        <v>462</v>
      </c>
      <c r="H342" s="145">
        <v>18000</v>
      </c>
      <c r="I342" s="173">
        <v>500</v>
      </c>
      <c r="J342" s="138">
        <v>1000</v>
      </c>
      <c r="K342" s="186">
        <v>800</v>
      </c>
      <c r="L342" s="136">
        <v>400</v>
      </c>
      <c r="M342" s="137">
        <v>400</v>
      </c>
      <c r="N342" s="187">
        <v>400</v>
      </c>
    </row>
    <row r="343" spans="1:14">
      <c r="A343" s="174" t="s">
        <v>465</v>
      </c>
      <c r="F343" s="174" t="s">
        <v>434</v>
      </c>
      <c r="G343" s="135" t="s">
        <v>463</v>
      </c>
      <c r="H343" s="145">
        <v>19000</v>
      </c>
      <c r="I343" s="173">
        <v>800</v>
      </c>
      <c r="J343" s="138">
        <v>1000</v>
      </c>
      <c r="K343" s="186">
        <v>800</v>
      </c>
      <c r="L343" s="136">
        <v>600</v>
      </c>
      <c r="M343" s="137">
        <v>4100</v>
      </c>
      <c r="N343" s="187">
        <v>4100</v>
      </c>
    </row>
    <row r="344" spans="1:14">
      <c r="A344" s="174" t="s">
        <v>466</v>
      </c>
      <c r="B344" s="188" t="s">
        <v>475</v>
      </c>
      <c r="C344" s="165" t="s">
        <v>476</v>
      </c>
      <c r="F344" s="174" t="s">
        <v>435</v>
      </c>
      <c r="G344" s="135" t="s">
        <v>456</v>
      </c>
      <c r="H344" s="145">
        <v>20000</v>
      </c>
      <c r="I344" s="173">
        <v>600</v>
      </c>
      <c r="J344" s="138">
        <v>600</v>
      </c>
      <c r="K344" s="186">
        <v>800</v>
      </c>
      <c r="L344" s="136">
        <v>600</v>
      </c>
      <c r="M344" s="137">
        <v>4100</v>
      </c>
      <c r="N344" s="187">
        <v>4100</v>
      </c>
    </row>
    <row r="345" spans="1:14">
      <c r="A345" s="174" t="s">
        <v>467</v>
      </c>
      <c r="B345" s="188" t="s">
        <v>466</v>
      </c>
      <c r="C345" s="165">
        <f>MATCH(B345,A342:A349,0)</f>
        <v>3</v>
      </c>
      <c r="F345" s="174" t="s">
        <v>436</v>
      </c>
      <c r="G345" s="135" t="s">
        <v>246</v>
      </c>
      <c r="H345" s="145">
        <v>21000</v>
      </c>
      <c r="I345" s="173">
        <v>600</v>
      </c>
      <c r="J345" s="138">
        <v>600</v>
      </c>
      <c r="K345" s="186">
        <v>800</v>
      </c>
      <c r="L345" s="136">
        <v>600</v>
      </c>
      <c r="M345" s="137">
        <v>4100</v>
      </c>
      <c r="N345" s="187">
        <v>4100</v>
      </c>
    </row>
    <row r="346" spans="1:14">
      <c r="A346" s="174" t="s">
        <v>468</v>
      </c>
      <c r="F346" s="174" t="s">
        <v>440</v>
      </c>
      <c r="G346" s="135" t="s">
        <v>455</v>
      </c>
      <c r="H346" s="145">
        <v>22000</v>
      </c>
      <c r="I346" s="173">
        <v>600</v>
      </c>
      <c r="J346" s="138">
        <v>600</v>
      </c>
      <c r="K346" s="186">
        <v>800</v>
      </c>
      <c r="L346" s="136">
        <v>600</v>
      </c>
      <c r="M346" s="137">
        <v>4100</v>
      </c>
      <c r="N346" s="187">
        <v>4100</v>
      </c>
    </row>
    <row r="347" spans="1:14">
      <c r="A347" s="174" t="s">
        <v>469</v>
      </c>
      <c r="F347" s="174" t="s">
        <v>438</v>
      </c>
      <c r="G347" s="135" t="s">
        <v>463</v>
      </c>
      <c r="H347" s="145">
        <v>23000</v>
      </c>
      <c r="I347" s="173">
        <v>2100</v>
      </c>
      <c r="J347" s="138">
        <v>2100</v>
      </c>
      <c r="K347" s="186">
        <v>2100</v>
      </c>
      <c r="L347" s="136">
        <v>2100</v>
      </c>
      <c r="M347" s="137">
        <v>4100</v>
      </c>
      <c r="N347" s="187">
        <v>4100</v>
      </c>
    </row>
    <row r="348" spans="1:14">
      <c r="A348" s="174" t="s">
        <v>464</v>
      </c>
      <c r="F348" s="174" t="s">
        <v>439</v>
      </c>
      <c r="G348" s="135" t="s">
        <v>460</v>
      </c>
      <c r="H348" s="145">
        <v>24000</v>
      </c>
      <c r="I348" s="173">
        <v>2100</v>
      </c>
      <c r="J348" s="138">
        <v>2100</v>
      </c>
      <c r="K348" s="186">
        <v>2100</v>
      </c>
      <c r="L348" s="136">
        <v>2100</v>
      </c>
      <c r="M348" s="137">
        <v>4100</v>
      </c>
      <c r="N348" s="187">
        <v>4100</v>
      </c>
    </row>
    <row r="349" spans="1:14">
      <c r="A349" s="174" t="s">
        <v>465</v>
      </c>
      <c r="F349" s="174" t="s">
        <v>437</v>
      </c>
      <c r="G349" s="135" t="s">
        <v>458</v>
      </c>
      <c r="H349" s="145">
        <v>25000</v>
      </c>
      <c r="I349" s="173">
        <v>2100</v>
      </c>
      <c r="J349" s="138">
        <v>2100</v>
      </c>
      <c r="K349" s="186">
        <v>2100</v>
      </c>
      <c r="L349" s="136">
        <v>2100</v>
      </c>
      <c r="M349" s="137">
        <v>4100</v>
      </c>
      <c r="N349" s="187">
        <v>4100</v>
      </c>
    </row>
    <row r="350" spans="1:14">
      <c r="F350" s="174" t="s">
        <v>441</v>
      </c>
      <c r="G350" s="135" t="s">
        <v>456</v>
      </c>
      <c r="H350" s="145">
        <v>26000</v>
      </c>
      <c r="I350" s="173">
        <v>2100</v>
      </c>
      <c r="J350" s="138">
        <v>2100</v>
      </c>
      <c r="K350" s="186">
        <v>2100</v>
      </c>
      <c r="L350" s="136">
        <v>2100</v>
      </c>
      <c r="M350" s="137">
        <v>4100</v>
      </c>
      <c r="N350" s="187">
        <v>4100</v>
      </c>
    </row>
    <row r="351" spans="1:14">
      <c r="F351" s="174" t="s">
        <v>444</v>
      </c>
      <c r="G351" s="135" t="s">
        <v>246</v>
      </c>
      <c r="H351" s="145">
        <v>27000</v>
      </c>
      <c r="I351" s="173">
        <v>2100</v>
      </c>
      <c r="J351" s="138">
        <v>2100</v>
      </c>
      <c r="K351" s="186">
        <v>2100</v>
      </c>
      <c r="L351" s="136">
        <v>2100</v>
      </c>
      <c r="M351" s="137">
        <v>4100</v>
      </c>
      <c r="N351" s="187">
        <v>4100</v>
      </c>
    </row>
    <row r="352" spans="1:14">
      <c r="G352" s="170"/>
      <c r="H352" s="170"/>
      <c r="I352" s="170"/>
      <c r="J352" s="195"/>
    </row>
    <row r="353" spans="1:13">
      <c r="G353" s="170"/>
    </row>
    <row r="354" spans="1:13">
      <c r="H354" s="165" t="s">
        <v>446</v>
      </c>
      <c r="I354" s="165" t="s">
        <v>447</v>
      </c>
      <c r="J354" s="165" t="s">
        <v>473</v>
      </c>
      <c r="K354" s="165" t="s">
        <v>474</v>
      </c>
    </row>
    <row r="355" spans="1:13">
      <c r="H355" s="165" t="s">
        <v>440</v>
      </c>
      <c r="I355" s="165" t="s">
        <v>455</v>
      </c>
      <c r="J355" s="165" t="s">
        <v>454</v>
      </c>
      <c r="K355" s="165">
        <f t="array" ref="K355">INDEX($H$325:$N$351,MATCH(H355&amp;I355,$F$325:$F$351&amp;G325:G351,0),MATCH(J355,$H$324:$N$324,0))</f>
        <v>4100</v>
      </c>
      <c r="M355">
        <f t="array" ref="M355">INDEX($H$325:$N$351,MATCH(H355&amp;I355,F325:F351&amp;$G$325:$G$351,0),MATCH(J355,$H$324:$N$324,0))</f>
        <v>4100</v>
      </c>
    </row>
    <row r="356" spans="1:13">
      <c r="H356" s="162"/>
    </row>
    <row r="357" spans="1:13" ht="18.75">
      <c r="C357" s="179" t="s">
        <v>505</v>
      </c>
      <c r="H357" s="26"/>
      <c r="I357" s="26"/>
      <c r="J357" s="26"/>
    </row>
    <row r="358" spans="1:13">
      <c r="A358" s="172" t="s">
        <v>477</v>
      </c>
      <c r="B358" s="172" t="s">
        <v>199</v>
      </c>
      <c r="C358" s="172" t="s">
        <v>200</v>
      </c>
      <c r="D358" s="172" t="s">
        <v>201</v>
      </c>
      <c r="E358" s="172" t="s">
        <v>479</v>
      </c>
      <c r="F358" s="172" t="s">
        <v>480</v>
      </c>
      <c r="G358" s="172" t="s">
        <v>481</v>
      </c>
      <c r="H358" s="172" t="s">
        <v>482</v>
      </c>
      <c r="I358" s="172" t="s">
        <v>440</v>
      </c>
      <c r="J358" s="196"/>
      <c r="K358" s="172" t="s">
        <v>483</v>
      </c>
      <c r="L358" s="105" t="s">
        <v>478</v>
      </c>
    </row>
    <row r="359" spans="1:13">
      <c r="A359" s="268" t="s">
        <v>484</v>
      </c>
      <c r="B359" s="269">
        <v>10</v>
      </c>
      <c r="C359" s="269">
        <v>70</v>
      </c>
      <c r="D359" s="269">
        <v>10</v>
      </c>
      <c r="E359" s="269">
        <v>70</v>
      </c>
      <c r="F359" s="269">
        <v>10</v>
      </c>
      <c r="G359" s="269">
        <v>70</v>
      </c>
      <c r="H359" s="269">
        <v>70</v>
      </c>
      <c r="I359" s="269">
        <v>9</v>
      </c>
      <c r="J359" s="269"/>
      <c r="K359" s="269">
        <v>10</v>
      </c>
      <c r="L359" s="270">
        <v>70</v>
      </c>
    </row>
    <row r="360" spans="1:13">
      <c r="A360" s="271" t="s">
        <v>485</v>
      </c>
      <c r="B360" s="272">
        <v>20</v>
      </c>
      <c r="C360" s="272">
        <v>60</v>
      </c>
      <c r="D360" s="272">
        <v>20</v>
      </c>
      <c r="E360" s="272">
        <v>60</v>
      </c>
      <c r="F360" s="272">
        <v>20</v>
      </c>
      <c r="G360" s="272">
        <v>60</v>
      </c>
      <c r="H360" s="272">
        <v>60</v>
      </c>
      <c r="I360" s="272">
        <v>19</v>
      </c>
      <c r="J360" s="272"/>
      <c r="K360" s="272">
        <v>20</v>
      </c>
      <c r="L360" s="273">
        <v>60</v>
      </c>
    </row>
    <row r="361" spans="1:13">
      <c r="A361" s="271" t="s">
        <v>486</v>
      </c>
      <c r="B361" s="272">
        <v>30</v>
      </c>
      <c r="C361" s="272">
        <v>50</v>
      </c>
      <c r="D361" s="272">
        <v>30</v>
      </c>
      <c r="E361" s="272">
        <v>50</v>
      </c>
      <c r="F361" s="272">
        <v>30</v>
      </c>
      <c r="G361" s="272">
        <v>50</v>
      </c>
      <c r="H361" s="272">
        <v>50</v>
      </c>
      <c r="I361" s="272">
        <v>29</v>
      </c>
      <c r="J361" s="272"/>
      <c r="K361" s="272">
        <v>30</v>
      </c>
      <c r="L361" s="273">
        <v>50</v>
      </c>
    </row>
    <row r="362" spans="1:13">
      <c r="A362" s="271" t="s">
        <v>487</v>
      </c>
      <c r="B362" s="272">
        <v>1</v>
      </c>
      <c r="C362" s="272">
        <v>20</v>
      </c>
      <c r="D362" s="272">
        <v>30</v>
      </c>
      <c r="E362" s="272">
        <v>40</v>
      </c>
      <c r="F362" s="272">
        <v>50</v>
      </c>
      <c r="G362" s="272">
        <v>60</v>
      </c>
      <c r="H362" s="272">
        <v>70</v>
      </c>
      <c r="I362" s="272">
        <v>49</v>
      </c>
      <c r="J362" s="272"/>
      <c r="K362" s="272">
        <v>80</v>
      </c>
      <c r="L362" s="273">
        <v>90</v>
      </c>
    </row>
    <row r="363" spans="1:13">
      <c r="A363" s="271" t="s">
        <v>488</v>
      </c>
      <c r="B363" s="274">
        <v>50</v>
      </c>
      <c r="C363" s="272">
        <v>30</v>
      </c>
      <c r="D363" s="272">
        <v>50</v>
      </c>
      <c r="E363" s="272">
        <v>30</v>
      </c>
      <c r="F363" s="272">
        <v>50</v>
      </c>
      <c r="G363" s="272">
        <v>30</v>
      </c>
      <c r="H363" s="272">
        <v>30</v>
      </c>
      <c r="I363" s="272">
        <v>99</v>
      </c>
      <c r="J363" s="272"/>
      <c r="K363" s="272">
        <v>50</v>
      </c>
      <c r="L363" s="273">
        <v>30</v>
      </c>
    </row>
    <row r="364" spans="1:13">
      <c r="A364" s="271" t="s">
        <v>489</v>
      </c>
      <c r="B364" s="272">
        <v>60</v>
      </c>
      <c r="C364" s="272">
        <v>20</v>
      </c>
      <c r="D364" s="272">
        <v>60</v>
      </c>
      <c r="E364" s="272">
        <v>20</v>
      </c>
      <c r="F364" s="272">
        <v>60</v>
      </c>
      <c r="G364" s="272">
        <v>20</v>
      </c>
      <c r="H364" s="272">
        <v>20</v>
      </c>
      <c r="I364" s="272">
        <v>296</v>
      </c>
      <c r="J364" s="272"/>
      <c r="K364" s="272">
        <v>60</v>
      </c>
      <c r="L364" s="273">
        <v>20</v>
      </c>
    </row>
    <row r="365" spans="1:13">
      <c r="A365" s="275" t="s">
        <v>490</v>
      </c>
      <c r="B365" s="276">
        <v>70</v>
      </c>
      <c r="C365" s="276">
        <v>10</v>
      </c>
      <c r="D365" s="276">
        <v>70</v>
      </c>
      <c r="E365" s="276">
        <v>10</v>
      </c>
      <c r="F365" s="276">
        <v>70</v>
      </c>
      <c r="G365" s="276">
        <v>10</v>
      </c>
      <c r="H365" s="276">
        <v>10</v>
      </c>
      <c r="I365" s="276">
        <v>999</v>
      </c>
      <c r="J365" s="276"/>
      <c r="K365" s="276">
        <v>70</v>
      </c>
      <c r="L365" s="277">
        <v>10</v>
      </c>
    </row>
    <row r="366" spans="1:13" ht="18.75">
      <c r="A366" s="178" t="s">
        <v>492</v>
      </c>
      <c r="B366" s="192">
        <f>SUM(B359:B365)</f>
        <v>241</v>
      </c>
      <c r="C366" s="192">
        <f t="shared" ref="C366:L366" si="32">SUM(C359:C365)</f>
        <v>260</v>
      </c>
      <c r="D366" s="192">
        <f t="shared" si="32"/>
        <v>270</v>
      </c>
      <c r="E366" s="192">
        <f t="shared" si="32"/>
        <v>280</v>
      </c>
      <c r="F366" s="192">
        <f t="shared" si="32"/>
        <v>290</v>
      </c>
      <c r="G366" s="192">
        <f t="shared" si="32"/>
        <v>300</v>
      </c>
      <c r="H366" s="192">
        <f t="shared" si="32"/>
        <v>310</v>
      </c>
      <c r="I366" s="192">
        <f t="shared" si="32"/>
        <v>1500</v>
      </c>
      <c r="J366" s="192"/>
      <c r="K366" s="192">
        <f t="shared" si="32"/>
        <v>320</v>
      </c>
      <c r="L366" s="192">
        <f t="shared" si="32"/>
        <v>330</v>
      </c>
    </row>
    <row r="368" spans="1:13" ht="15.75">
      <c r="B368" s="189" t="s">
        <v>477</v>
      </c>
      <c r="C368" s="189" t="s">
        <v>491</v>
      </c>
      <c r="E368" s="189" t="s">
        <v>132</v>
      </c>
      <c r="F368" s="189" t="s">
        <v>493</v>
      </c>
      <c r="G368" s="189" t="s">
        <v>227</v>
      </c>
    </row>
    <row r="369" spans="1:10">
      <c r="E369" s="191" t="s">
        <v>440</v>
      </c>
      <c r="F369" s="191" t="s">
        <v>490</v>
      </c>
      <c r="G369" s="191">
        <f>HLOOKUP(E369,A358:L366,MATCH(F369,A358:A366,0),0)</f>
        <v>999</v>
      </c>
    </row>
    <row r="370" spans="1:10" ht="18.75">
      <c r="B370" s="79"/>
      <c r="C370" s="79"/>
      <c r="D370" s="79"/>
      <c r="E370" s="79"/>
      <c r="F370" s="79"/>
      <c r="G370" s="79"/>
      <c r="H370" s="332"/>
    </row>
    <row r="372" spans="1:10">
      <c r="B372" s="26"/>
    </row>
    <row r="374" spans="1:10">
      <c r="A374" s="190"/>
    </row>
    <row r="375" spans="1:10" ht="18.75">
      <c r="C375" s="179" t="s">
        <v>503</v>
      </c>
      <c r="H375" s="179" t="s">
        <v>504</v>
      </c>
    </row>
    <row r="376" spans="1:10">
      <c r="B376" s="330" t="s">
        <v>494</v>
      </c>
      <c r="C376" s="184" t="s">
        <v>506</v>
      </c>
      <c r="D376" s="184" t="s">
        <v>495</v>
      </c>
      <c r="G376" s="184" t="s">
        <v>494</v>
      </c>
      <c r="H376" s="184" t="s">
        <v>506</v>
      </c>
      <c r="I376" s="184" t="s">
        <v>495</v>
      </c>
      <c r="J376" s="205"/>
    </row>
    <row r="377" spans="1:10">
      <c r="B377" s="331" t="b">
        <v>1</v>
      </c>
      <c r="C377" s="17" t="b">
        <v>1</v>
      </c>
      <c r="D377" s="17" t="b">
        <v>1</v>
      </c>
      <c r="G377" s="17" t="b">
        <v>1</v>
      </c>
      <c r="H377" s="17" t="b">
        <v>1</v>
      </c>
      <c r="I377" s="17" t="b">
        <f>AND(G377,H377)</f>
        <v>1</v>
      </c>
      <c r="J377" s="208"/>
    </row>
    <row r="378" spans="1:10">
      <c r="B378" s="331" t="b">
        <v>1</v>
      </c>
      <c r="C378" s="17" t="b">
        <v>1</v>
      </c>
      <c r="D378" s="17" t="b">
        <v>1</v>
      </c>
      <c r="G378" s="17" t="b">
        <v>1</v>
      </c>
      <c r="H378" s="182" t="s">
        <v>496</v>
      </c>
      <c r="I378" s="17" t="b">
        <f>AND(G378,H378)</f>
        <v>1</v>
      </c>
      <c r="J378" s="208"/>
    </row>
    <row r="379" spans="1:10">
      <c r="B379" s="17" t="b">
        <v>0</v>
      </c>
      <c r="C379" s="17" t="b">
        <v>0</v>
      </c>
      <c r="D379" s="17" t="b">
        <v>0</v>
      </c>
      <c r="G379" s="17" t="b">
        <v>0</v>
      </c>
      <c r="H379" s="17" t="b">
        <v>1</v>
      </c>
      <c r="I379" s="17" t="b">
        <f>AND(G379,H379)</f>
        <v>0</v>
      </c>
      <c r="J379" s="208"/>
    </row>
    <row r="380" spans="1:10">
      <c r="B380" s="182" t="s">
        <v>496</v>
      </c>
      <c r="C380" s="182" t="s">
        <v>496</v>
      </c>
      <c r="D380" s="182" t="s">
        <v>496</v>
      </c>
      <c r="G380" s="17" t="b">
        <v>0</v>
      </c>
      <c r="H380" s="182" t="s">
        <v>496</v>
      </c>
      <c r="I380" s="17" t="b">
        <f>AND(G380,H380)</f>
        <v>0</v>
      </c>
      <c r="J380" s="208"/>
    </row>
    <row r="385" spans="2:13">
      <c r="K385" s="181"/>
    </row>
    <row r="386" spans="2:13">
      <c r="D386" s="349" t="s">
        <v>502</v>
      </c>
      <c r="E386" s="349"/>
      <c r="F386" s="349"/>
      <c r="G386" s="349"/>
    </row>
    <row r="388" spans="2:13">
      <c r="B388" s="184" t="s">
        <v>497</v>
      </c>
      <c r="C388" s="184" t="s">
        <v>498</v>
      </c>
      <c r="D388" s="184" t="s">
        <v>499</v>
      </c>
      <c r="E388" s="184" t="s">
        <v>500</v>
      </c>
      <c r="F388" s="202" t="s">
        <v>501</v>
      </c>
      <c r="G388" s="202"/>
      <c r="H388" s="184" t="s">
        <v>501</v>
      </c>
    </row>
    <row r="389" spans="2:13">
      <c r="B389" s="183">
        <v>1</v>
      </c>
      <c r="C389" s="145" t="s">
        <v>196</v>
      </c>
      <c r="D389" s="138">
        <v>2000</v>
      </c>
      <c r="E389" s="180">
        <v>2</v>
      </c>
      <c r="F389" s="340" t="b">
        <f>OR(D389&gt;=20000,E389&gt;=10)</f>
        <v>0</v>
      </c>
      <c r="G389" s="340"/>
      <c r="H389" s="148" t="str">
        <f>IF(OR(D389&gt;=20000,E389&gt;=10),D389*30%,"no discount")</f>
        <v>no discount</v>
      </c>
      <c r="K389" s="181"/>
    </row>
    <row r="390" spans="2:13">
      <c r="B390" s="183">
        <v>2</v>
      </c>
      <c r="C390" s="145" t="s">
        <v>417</v>
      </c>
      <c r="D390" s="138">
        <v>2500</v>
      </c>
      <c r="E390" s="180">
        <v>4</v>
      </c>
      <c r="F390" s="340" t="b">
        <f t="shared" ref="F390:F403" si="33">OR(D390&gt;=20000,E390&gt;=10)</f>
        <v>0</v>
      </c>
      <c r="G390" s="340"/>
      <c r="H390" s="148" t="str">
        <f t="shared" ref="H390:H403" si="34">IF(OR(D390&gt;=20000,E390&gt;=10),D390*30%,"no discount")</f>
        <v>no discount</v>
      </c>
      <c r="K390" s="181"/>
    </row>
    <row r="391" spans="2:13">
      <c r="B391" s="183">
        <v>3</v>
      </c>
      <c r="C391" s="145" t="s">
        <v>418</v>
      </c>
      <c r="D391" s="138">
        <v>3000</v>
      </c>
      <c r="E391" s="180">
        <v>6</v>
      </c>
      <c r="F391" s="340" t="b">
        <f t="shared" si="33"/>
        <v>0</v>
      </c>
      <c r="G391" s="340"/>
      <c r="H391" s="148" t="str">
        <f t="shared" si="34"/>
        <v>no discount</v>
      </c>
      <c r="K391" s="201"/>
    </row>
    <row r="392" spans="2:13">
      <c r="B392" s="183">
        <v>4</v>
      </c>
      <c r="C392" s="145" t="s">
        <v>419</v>
      </c>
      <c r="D392" s="138">
        <v>3500</v>
      </c>
      <c r="E392" s="180">
        <v>80</v>
      </c>
      <c r="F392" s="340" t="b">
        <f t="shared" si="33"/>
        <v>1</v>
      </c>
      <c r="G392" s="340"/>
      <c r="H392" s="148">
        <f t="shared" si="34"/>
        <v>1050</v>
      </c>
      <c r="K392" s="181"/>
    </row>
    <row r="393" spans="2:13">
      <c r="B393" s="183">
        <v>5</v>
      </c>
      <c r="C393" s="145" t="s">
        <v>420</v>
      </c>
      <c r="D393" s="138">
        <v>40000</v>
      </c>
      <c r="E393" s="180">
        <v>10</v>
      </c>
      <c r="F393" s="340" t="b">
        <f t="shared" si="33"/>
        <v>1</v>
      </c>
      <c r="G393" s="340"/>
      <c r="H393" s="148">
        <f t="shared" si="34"/>
        <v>12000</v>
      </c>
      <c r="K393" s="181"/>
    </row>
    <row r="394" spans="2:13">
      <c r="B394" s="183">
        <v>6</v>
      </c>
      <c r="C394" s="145" t="s">
        <v>421</v>
      </c>
      <c r="D394" s="138">
        <v>45000</v>
      </c>
      <c r="E394" s="180">
        <v>12</v>
      </c>
      <c r="F394" s="340" t="b">
        <f t="shared" si="33"/>
        <v>1</v>
      </c>
      <c r="G394" s="340"/>
      <c r="H394" s="148">
        <f t="shared" si="34"/>
        <v>13500</v>
      </c>
      <c r="K394" s="181"/>
    </row>
    <row r="395" spans="2:13">
      <c r="B395" s="183">
        <v>7</v>
      </c>
      <c r="C395" s="145" t="s">
        <v>422</v>
      </c>
      <c r="D395" s="138">
        <v>5000</v>
      </c>
      <c r="E395" s="180">
        <v>9</v>
      </c>
      <c r="F395" s="340" t="b">
        <f t="shared" si="33"/>
        <v>0</v>
      </c>
      <c r="G395" s="340"/>
      <c r="H395" s="148" t="str">
        <f t="shared" si="34"/>
        <v>no discount</v>
      </c>
      <c r="K395" s="181"/>
      <c r="L395" s="181"/>
    </row>
    <row r="396" spans="2:13">
      <c r="B396" s="183">
        <v>8</v>
      </c>
      <c r="C396" s="145" t="s">
        <v>423</v>
      </c>
      <c r="D396" s="138">
        <v>5500</v>
      </c>
      <c r="E396" s="180">
        <v>7</v>
      </c>
      <c r="F396" s="340" t="b">
        <f t="shared" si="33"/>
        <v>0</v>
      </c>
      <c r="G396" s="340"/>
      <c r="H396" s="148" t="str">
        <f t="shared" si="34"/>
        <v>no discount</v>
      </c>
      <c r="K396" s="181"/>
      <c r="L396" s="181"/>
    </row>
    <row r="397" spans="2:13">
      <c r="B397" s="183">
        <v>9</v>
      </c>
      <c r="C397" s="145" t="s">
        <v>424</v>
      </c>
      <c r="D397" s="138">
        <v>6000</v>
      </c>
      <c r="E397" s="180">
        <v>5</v>
      </c>
      <c r="F397" s="340" t="b">
        <f t="shared" si="33"/>
        <v>0</v>
      </c>
      <c r="G397" s="340"/>
      <c r="H397" s="148" t="str">
        <f t="shared" si="34"/>
        <v>no discount</v>
      </c>
      <c r="K397" s="181"/>
      <c r="L397" s="181"/>
    </row>
    <row r="398" spans="2:13">
      <c r="B398" s="183">
        <v>10</v>
      </c>
      <c r="C398" s="145" t="s">
        <v>425</v>
      </c>
      <c r="D398" s="138">
        <v>6500</v>
      </c>
      <c r="E398" s="180">
        <v>3</v>
      </c>
      <c r="F398" s="340" t="b">
        <f t="shared" si="33"/>
        <v>0</v>
      </c>
      <c r="G398" s="340"/>
      <c r="H398" s="148" t="str">
        <f t="shared" si="34"/>
        <v>no discount</v>
      </c>
      <c r="K398" s="181"/>
      <c r="L398" s="181"/>
    </row>
    <row r="399" spans="2:13">
      <c r="B399" s="183">
        <v>11</v>
      </c>
      <c r="C399" s="145" t="s">
        <v>426</v>
      </c>
      <c r="D399" s="138">
        <v>7000</v>
      </c>
      <c r="E399" s="180">
        <v>1</v>
      </c>
      <c r="F399" s="340" t="b">
        <f t="shared" si="33"/>
        <v>0</v>
      </c>
      <c r="G399" s="340"/>
      <c r="H399" s="148" t="str">
        <f t="shared" si="34"/>
        <v>no discount</v>
      </c>
      <c r="K399" s="181"/>
      <c r="L399" s="181"/>
    </row>
    <row r="400" spans="2:13">
      <c r="B400" s="183">
        <v>12</v>
      </c>
      <c r="C400" s="145" t="s">
        <v>427</v>
      </c>
      <c r="D400" s="138">
        <v>7500</v>
      </c>
      <c r="E400" s="180">
        <v>5</v>
      </c>
      <c r="F400" s="340" t="b">
        <f t="shared" si="33"/>
        <v>0</v>
      </c>
      <c r="G400" s="340"/>
      <c r="H400" s="148" t="str">
        <f t="shared" si="34"/>
        <v>no discount</v>
      </c>
      <c r="K400" s="181"/>
      <c r="L400" s="181"/>
      <c r="M400" s="181"/>
    </row>
    <row r="401" spans="1:15">
      <c r="B401" s="183">
        <v>13</v>
      </c>
      <c r="C401" s="145" t="s">
        <v>428</v>
      </c>
      <c r="D401" s="138">
        <v>8000</v>
      </c>
      <c r="E401" s="180">
        <v>6</v>
      </c>
      <c r="F401" s="340" t="b">
        <f t="shared" si="33"/>
        <v>0</v>
      </c>
      <c r="G401" s="340"/>
      <c r="H401" s="148" t="str">
        <f t="shared" si="34"/>
        <v>no discount</v>
      </c>
      <c r="K401" s="181"/>
      <c r="L401" s="181"/>
      <c r="M401" s="181"/>
    </row>
    <row r="402" spans="1:15">
      <c r="B402" s="183">
        <v>14</v>
      </c>
      <c r="C402" s="145" t="s">
        <v>429</v>
      </c>
      <c r="D402" s="138">
        <v>85000</v>
      </c>
      <c r="E402" s="180">
        <v>12</v>
      </c>
      <c r="F402" s="340" t="b">
        <f t="shared" si="33"/>
        <v>1</v>
      </c>
      <c r="G402" s="340"/>
      <c r="H402" s="148">
        <f t="shared" si="34"/>
        <v>25500</v>
      </c>
    </row>
    <row r="403" spans="1:15">
      <c r="B403" s="183">
        <v>15</v>
      </c>
      <c r="C403" s="145" t="s">
        <v>196</v>
      </c>
      <c r="D403" s="138">
        <v>90000</v>
      </c>
      <c r="E403" s="180">
        <v>8</v>
      </c>
      <c r="F403" s="340" t="b">
        <f t="shared" si="33"/>
        <v>1</v>
      </c>
      <c r="G403" s="340"/>
      <c r="H403" s="148">
        <f t="shared" si="34"/>
        <v>27000</v>
      </c>
    </row>
    <row r="408" spans="1:15">
      <c r="I408" s="209"/>
    </row>
    <row r="412" spans="1:15" ht="15.75" thickBot="1"/>
    <row r="413" spans="1:15" ht="17.25" thickTop="1" thickBot="1">
      <c r="A413" s="210" t="s">
        <v>507</v>
      </c>
      <c r="B413" s="210" t="s">
        <v>132</v>
      </c>
      <c r="C413" s="210" t="s">
        <v>508</v>
      </c>
      <c r="D413" s="210" t="s">
        <v>511</v>
      </c>
      <c r="E413" s="210" t="s">
        <v>510</v>
      </c>
      <c r="F413" s="210" t="s">
        <v>509</v>
      </c>
      <c r="G413" s="210" t="s">
        <v>512</v>
      </c>
      <c r="H413" s="210" t="s">
        <v>26</v>
      </c>
      <c r="I413" s="210" t="s">
        <v>513</v>
      </c>
      <c r="J413" s="210" t="s">
        <v>564</v>
      </c>
      <c r="K413" s="210" t="s">
        <v>514</v>
      </c>
      <c r="L413" s="210" t="s">
        <v>515</v>
      </c>
      <c r="M413" s="210" t="s">
        <v>27</v>
      </c>
      <c r="N413" s="210" t="s">
        <v>516</v>
      </c>
      <c r="O413" s="210" t="s">
        <v>517</v>
      </c>
    </row>
    <row r="414" spans="1:15" ht="16.5" thickTop="1" thickBot="1">
      <c r="A414" s="211" t="s">
        <v>534</v>
      </c>
      <c r="B414" s="215" t="s">
        <v>440</v>
      </c>
      <c r="C414" s="217" t="s">
        <v>518</v>
      </c>
      <c r="D414" s="216">
        <v>99000</v>
      </c>
      <c r="E414" s="218">
        <v>30</v>
      </c>
      <c r="F414" s="226">
        <f>D414/30*E414</f>
        <v>99000</v>
      </c>
      <c r="G414" s="219">
        <v>10000</v>
      </c>
      <c r="H414" s="220">
        <v>5000</v>
      </c>
      <c r="I414" s="212">
        <v>3000</v>
      </c>
      <c r="J414" s="221">
        <v>60</v>
      </c>
      <c r="K414" s="222">
        <f t="shared" ref="K414:K443" si="35">D414/30/8*J414</f>
        <v>24750</v>
      </c>
      <c r="L414" s="225">
        <f>F414+G414+H414+I414+K414</f>
        <v>141750</v>
      </c>
      <c r="M414" s="213">
        <f>F414*12/100</f>
        <v>11880</v>
      </c>
      <c r="N414" s="214">
        <f>F414*0.8/100</f>
        <v>792</v>
      </c>
      <c r="O414" s="224">
        <f>L414-M414-N414</f>
        <v>129078</v>
      </c>
    </row>
    <row r="415" spans="1:15" ht="16.5" thickTop="1" thickBot="1">
      <c r="A415" s="211" t="s">
        <v>535</v>
      </c>
      <c r="B415" s="215" t="s">
        <v>196</v>
      </c>
      <c r="C415" s="217" t="s">
        <v>519</v>
      </c>
      <c r="D415" s="216">
        <v>75000</v>
      </c>
      <c r="E415" s="218">
        <v>29</v>
      </c>
      <c r="F415" s="226">
        <f t="shared" ref="F415:F443" si="36">D415/30*E415</f>
        <v>72500</v>
      </c>
      <c r="G415" s="219">
        <v>7000</v>
      </c>
      <c r="H415" s="220">
        <v>3000</v>
      </c>
      <c r="I415" s="212">
        <v>2000</v>
      </c>
      <c r="J415" s="221">
        <v>55</v>
      </c>
      <c r="K415" s="223">
        <f t="shared" si="35"/>
        <v>17187.5</v>
      </c>
      <c r="L415" s="225">
        <f t="shared" ref="L415:L443" si="37">F415+G415+H415+I415+K415</f>
        <v>101687.5</v>
      </c>
      <c r="M415" s="213">
        <f t="shared" ref="M415:M443" si="38">F415*12/100</f>
        <v>8700</v>
      </c>
      <c r="N415" s="214">
        <f t="shared" ref="N415:N443" si="39">F415*0.8/100</f>
        <v>580</v>
      </c>
      <c r="O415" s="224">
        <f t="shared" ref="O415:O443" si="40">L415-M415-N415</f>
        <v>92407.5</v>
      </c>
    </row>
    <row r="416" spans="1:15" ht="16.5" thickTop="1" thickBot="1">
      <c r="A416" s="211" t="s">
        <v>536</v>
      </c>
      <c r="B416" s="215" t="s">
        <v>417</v>
      </c>
      <c r="C416" s="217" t="s">
        <v>520</v>
      </c>
      <c r="D416" s="216">
        <v>55000</v>
      </c>
      <c r="E416" s="218">
        <v>27</v>
      </c>
      <c r="F416" s="226">
        <f t="shared" si="36"/>
        <v>49500</v>
      </c>
      <c r="G416" s="219">
        <v>5000</v>
      </c>
      <c r="H416" s="220">
        <v>2000</v>
      </c>
      <c r="I416" s="212">
        <v>1000</v>
      </c>
      <c r="J416" s="221">
        <v>50</v>
      </c>
      <c r="K416" s="223">
        <f t="shared" si="35"/>
        <v>11458.333333333332</v>
      </c>
      <c r="L416" s="225">
        <f t="shared" si="37"/>
        <v>68958.333333333328</v>
      </c>
      <c r="M416" s="213">
        <f t="shared" si="38"/>
        <v>5940</v>
      </c>
      <c r="N416" s="214">
        <f t="shared" si="39"/>
        <v>396</v>
      </c>
      <c r="O416" s="224">
        <f t="shared" si="40"/>
        <v>62622.333333333328</v>
      </c>
    </row>
    <row r="417" spans="1:15" ht="16.5" thickTop="1" thickBot="1">
      <c r="A417" s="211" t="s">
        <v>537</v>
      </c>
      <c r="B417" s="215" t="s">
        <v>418</v>
      </c>
      <c r="C417" s="217" t="s">
        <v>521</v>
      </c>
      <c r="D417" s="216">
        <v>20000</v>
      </c>
      <c r="E417" s="218">
        <v>30</v>
      </c>
      <c r="F417" s="226">
        <f t="shared" si="36"/>
        <v>20000</v>
      </c>
      <c r="G417" s="219">
        <v>1200</v>
      </c>
      <c r="H417" s="220">
        <v>800</v>
      </c>
      <c r="I417" s="212">
        <v>400</v>
      </c>
      <c r="J417" s="221">
        <v>40</v>
      </c>
      <c r="K417" s="223">
        <f t="shared" si="35"/>
        <v>3333.333333333333</v>
      </c>
      <c r="L417" s="225">
        <f t="shared" si="37"/>
        <v>25733.333333333332</v>
      </c>
      <c r="M417" s="213">
        <f t="shared" si="38"/>
        <v>2400</v>
      </c>
      <c r="N417" s="214">
        <f t="shared" si="39"/>
        <v>160</v>
      </c>
      <c r="O417" s="224">
        <f t="shared" si="40"/>
        <v>23173.333333333332</v>
      </c>
    </row>
    <row r="418" spans="1:15" ht="16.5" thickTop="1" thickBot="1">
      <c r="A418" s="211" t="s">
        <v>538</v>
      </c>
      <c r="B418" s="215" t="s">
        <v>419</v>
      </c>
      <c r="C418" s="217" t="s">
        <v>521</v>
      </c>
      <c r="D418" s="216">
        <v>20000</v>
      </c>
      <c r="E418" s="218">
        <v>30</v>
      </c>
      <c r="F418" s="226">
        <f t="shared" si="36"/>
        <v>20000</v>
      </c>
      <c r="G418" s="219">
        <v>1200</v>
      </c>
      <c r="H418" s="220">
        <v>800</v>
      </c>
      <c r="I418" s="212">
        <v>400</v>
      </c>
      <c r="J418" s="221">
        <v>35</v>
      </c>
      <c r="K418" s="223">
        <f t="shared" si="35"/>
        <v>2916.6666666666665</v>
      </c>
      <c r="L418" s="225">
        <f t="shared" si="37"/>
        <v>25316.666666666668</v>
      </c>
      <c r="M418" s="213">
        <f t="shared" si="38"/>
        <v>2400</v>
      </c>
      <c r="N418" s="214">
        <f t="shared" si="39"/>
        <v>160</v>
      </c>
      <c r="O418" s="224">
        <f t="shared" si="40"/>
        <v>22756.666666666668</v>
      </c>
    </row>
    <row r="419" spans="1:15" ht="16.5" thickTop="1" thickBot="1">
      <c r="A419" s="211" t="s">
        <v>539</v>
      </c>
      <c r="B419" s="215" t="s">
        <v>420</v>
      </c>
      <c r="C419" s="217" t="s">
        <v>521</v>
      </c>
      <c r="D419" s="216">
        <v>20000</v>
      </c>
      <c r="E419" s="218">
        <v>30</v>
      </c>
      <c r="F419" s="226">
        <f t="shared" si="36"/>
        <v>20000</v>
      </c>
      <c r="G419" s="219">
        <v>1200</v>
      </c>
      <c r="H419" s="220">
        <v>800</v>
      </c>
      <c r="I419" s="212">
        <v>400</v>
      </c>
      <c r="J419" s="221">
        <v>30</v>
      </c>
      <c r="K419" s="222">
        <f t="shared" si="35"/>
        <v>2500</v>
      </c>
      <c r="L419" s="225">
        <f t="shared" si="37"/>
        <v>24900</v>
      </c>
      <c r="M419" s="213">
        <f t="shared" si="38"/>
        <v>2400</v>
      </c>
      <c r="N419" s="214">
        <f t="shared" si="39"/>
        <v>160</v>
      </c>
      <c r="O419" s="224">
        <f t="shared" si="40"/>
        <v>22340</v>
      </c>
    </row>
    <row r="420" spans="1:15" ht="16.5" thickTop="1" thickBot="1">
      <c r="A420" s="211" t="s">
        <v>540</v>
      </c>
      <c r="B420" s="215" t="s">
        <v>421</v>
      </c>
      <c r="C420" s="217" t="s">
        <v>521</v>
      </c>
      <c r="D420" s="216">
        <v>20000</v>
      </c>
      <c r="E420" s="218">
        <v>28</v>
      </c>
      <c r="F420" s="226">
        <f t="shared" si="36"/>
        <v>18666.666666666664</v>
      </c>
      <c r="G420" s="219">
        <v>1200</v>
      </c>
      <c r="H420" s="220">
        <v>800</v>
      </c>
      <c r="I420" s="212">
        <v>400</v>
      </c>
      <c r="J420" s="221">
        <v>30</v>
      </c>
      <c r="K420" s="222">
        <f t="shared" si="35"/>
        <v>2500</v>
      </c>
      <c r="L420" s="225">
        <f t="shared" si="37"/>
        <v>23566.666666666664</v>
      </c>
      <c r="M420" s="213">
        <f t="shared" si="38"/>
        <v>2239.9999999999995</v>
      </c>
      <c r="N420" s="227">
        <f t="shared" si="39"/>
        <v>149.33333333333331</v>
      </c>
      <c r="O420" s="224">
        <f t="shared" si="40"/>
        <v>21177.333333333332</v>
      </c>
    </row>
    <row r="421" spans="1:15" ht="16.5" thickTop="1" thickBot="1">
      <c r="A421" s="211" t="s">
        <v>541</v>
      </c>
      <c r="B421" s="215" t="s">
        <v>422</v>
      </c>
      <c r="C421" s="217" t="s">
        <v>521</v>
      </c>
      <c r="D421" s="216">
        <v>20000</v>
      </c>
      <c r="E421" s="218">
        <v>30</v>
      </c>
      <c r="F421" s="226">
        <f t="shared" si="36"/>
        <v>20000</v>
      </c>
      <c r="G421" s="219">
        <v>1200</v>
      </c>
      <c r="H421" s="220">
        <v>800</v>
      </c>
      <c r="I421" s="212">
        <v>400</v>
      </c>
      <c r="J421" s="221">
        <v>30</v>
      </c>
      <c r="K421" s="222">
        <f t="shared" si="35"/>
        <v>2500</v>
      </c>
      <c r="L421" s="225">
        <f t="shared" si="37"/>
        <v>24900</v>
      </c>
      <c r="M421" s="213">
        <f t="shared" si="38"/>
        <v>2400</v>
      </c>
      <c r="N421" s="214">
        <f t="shared" si="39"/>
        <v>160</v>
      </c>
      <c r="O421" s="224">
        <f t="shared" si="40"/>
        <v>22340</v>
      </c>
    </row>
    <row r="422" spans="1:15" ht="16.5" thickTop="1" thickBot="1">
      <c r="A422" s="211" t="s">
        <v>542</v>
      </c>
      <c r="B422" s="215" t="s">
        <v>423</v>
      </c>
      <c r="C422" s="217" t="s">
        <v>521</v>
      </c>
      <c r="D422" s="216">
        <v>20000</v>
      </c>
      <c r="E422" s="218">
        <v>30</v>
      </c>
      <c r="F422" s="226">
        <f t="shared" si="36"/>
        <v>20000</v>
      </c>
      <c r="G422" s="219">
        <v>1200</v>
      </c>
      <c r="H422" s="220">
        <v>800</v>
      </c>
      <c r="I422" s="212">
        <v>400</v>
      </c>
      <c r="J422" s="221">
        <v>30</v>
      </c>
      <c r="K422" s="222">
        <f t="shared" si="35"/>
        <v>2500</v>
      </c>
      <c r="L422" s="225">
        <f t="shared" si="37"/>
        <v>24900</v>
      </c>
      <c r="M422" s="213">
        <f t="shared" si="38"/>
        <v>2400</v>
      </c>
      <c r="N422" s="214">
        <f t="shared" si="39"/>
        <v>160</v>
      </c>
      <c r="O422" s="224">
        <f t="shared" si="40"/>
        <v>22340</v>
      </c>
    </row>
    <row r="423" spans="1:15" ht="16.5" thickTop="1" thickBot="1">
      <c r="A423" s="211" t="s">
        <v>543</v>
      </c>
      <c r="B423" s="215" t="s">
        <v>424</v>
      </c>
      <c r="C423" s="217" t="s">
        <v>521</v>
      </c>
      <c r="D423" s="216">
        <v>20000</v>
      </c>
      <c r="E423" s="218">
        <v>30</v>
      </c>
      <c r="F423" s="226">
        <f t="shared" si="36"/>
        <v>20000</v>
      </c>
      <c r="G423" s="219">
        <v>1200</v>
      </c>
      <c r="H423" s="220">
        <v>800</v>
      </c>
      <c r="I423" s="212">
        <v>400</v>
      </c>
      <c r="J423" s="221">
        <v>30</v>
      </c>
      <c r="K423" s="222">
        <f t="shared" si="35"/>
        <v>2500</v>
      </c>
      <c r="L423" s="225">
        <f t="shared" si="37"/>
        <v>24900</v>
      </c>
      <c r="M423" s="213">
        <f t="shared" si="38"/>
        <v>2400</v>
      </c>
      <c r="N423" s="214">
        <f t="shared" si="39"/>
        <v>160</v>
      </c>
      <c r="O423" s="224">
        <f t="shared" si="40"/>
        <v>22340</v>
      </c>
    </row>
    <row r="424" spans="1:15" ht="16.5" thickTop="1" thickBot="1">
      <c r="A424" s="211" t="s">
        <v>544</v>
      </c>
      <c r="B424" s="215" t="s">
        <v>425</v>
      </c>
      <c r="C424" s="217" t="s">
        <v>521</v>
      </c>
      <c r="D424" s="216">
        <v>20000</v>
      </c>
      <c r="E424" s="218">
        <v>30</v>
      </c>
      <c r="F424" s="226">
        <f t="shared" si="36"/>
        <v>20000</v>
      </c>
      <c r="G424" s="219">
        <v>1200</v>
      </c>
      <c r="H424" s="220">
        <v>800</v>
      </c>
      <c r="I424" s="212">
        <v>400</v>
      </c>
      <c r="J424" s="221">
        <v>30</v>
      </c>
      <c r="K424" s="222">
        <f t="shared" si="35"/>
        <v>2500</v>
      </c>
      <c r="L424" s="225">
        <f t="shared" si="37"/>
        <v>24900</v>
      </c>
      <c r="M424" s="213">
        <f t="shared" si="38"/>
        <v>2400</v>
      </c>
      <c r="N424" s="214">
        <f t="shared" si="39"/>
        <v>160</v>
      </c>
      <c r="O424" s="224">
        <f t="shared" si="40"/>
        <v>22340</v>
      </c>
    </row>
    <row r="425" spans="1:15" ht="16.5" thickTop="1" thickBot="1">
      <c r="A425" s="211" t="s">
        <v>545</v>
      </c>
      <c r="B425" s="215" t="s">
        <v>426</v>
      </c>
      <c r="C425" s="217" t="s">
        <v>521</v>
      </c>
      <c r="D425" s="216">
        <v>20000</v>
      </c>
      <c r="E425" s="218">
        <v>20</v>
      </c>
      <c r="F425" s="226">
        <f t="shared" si="36"/>
        <v>13333.333333333332</v>
      </c>
      <c r="G425" s="219">
        <v>1200</v>
      </c>
      <c r="H425" s="220">
        <v>800</v>
      </c>
      <c r="I425" s="212">
        <v>400</v>
      </c>
      <c r="J425" s="221">
        <v>30</v>
      </c>
      <c r="K425" s="222">
        <f t="shared" si="35"/>
        <v>2500</v>
      </c>
      <c r="L425" s="225">
        <f t="shared" si="37"/>
        <v>18233.333333333332</v>
      </c>
      <c r="M425" s="213">
        <f t="shared" si="38"/>
        <v>1600</v>
      </c>
      <c r="N425" s="227">
        <f t="shared" si="39"/>
        <v>106.66666666666666</v>
      </c>
      <c r="O425" s="224">
        <f t="shared" si="40"/>
        <v>16526.666666666664</v>
      </c>
    </row>
    <row r="426" spans="1:15" ht="16.5" thickTop="1" thickBot="1">
      <c r="A426" s="211" t="s">
        <v>546</v>
      </c>
      <c r="B426" s="215" t="s">
        <v>427</v>
      </c>
      <c r="C426" s="217" t="s">
        <v>521</v>
      </c>
      <c r="D426" s="216">
        <v>20000</v>
      </c>
      <c r="E426" s="218">
        <v>30</v>
      </c>
      <c r="F426" s="226">
        <f t="shared" si="36"/>
        <v>20000</v>
      </c>
      <c r="G426" s="219">
        <v>1200</v>
      </c>
      <c r="H426" s="220">
        <v>800</v>
      </c>
      <c r="I426" s="212">
        <v>400</v>
      </c>
      <c r="J426" s="221">
        <v>30</v>
      </c>
      <c r="K426" s="222">
        <f t="shared" si="35"/>
        <v>2500</v>
      </c>
      <c r="L426" s="225">
        <f t="shared" si="37"/>
        <v>24900</v>
      </c>
      <c r="M426" s="213">
        <f t="shared" si="38"/>
        <v>2400</v>
      </c>
      <c r="N426" s="214">
        <f t="shared" si="39"/>
        <v>160</v>
      </c>
      <c r="O426" s="224">
        <f t="shared" si="40"/>
        <v>22340</v>
      </c>
    </row>
    <row r="427" spans="1:15" ht="16.5" thickTop="1" thickBot="1">
      <c r="A427" s="211" t="s">
        <v>547</v>
      </c>
      <c r="B427" s="215" t="s">
        <v>428</v>
      </c>
      <c r="C427" s="217" t="s">
        <v>521</v>
      </c>
      <c r="D427" s="216">
        <v>20000</v>
      </c>
      <c r="E427" s="218">
        <v>30</v>
      </c>
      <c r="F427" s="226">
        <f t="shared" si="36"/>
        <v>20000</v>
      </c>
      <c r="G427" s="219">
        <v>1200</v>
      </c>
      <c r="H427" s="220">
        <v>800</v>
      </c>
      <c r="I427" s="212">
        <v>400</v>
      </c>
      <c r="J427" s="221">
        <v>30</v>
      </c>
      <c r="K427" s="222">
        <f t="shared" si="35"/>
        <v>2500</v>
      </c>
      <c r="L427" s="225">
        <f t="shared" si="37"/>
        <v>24900</v>
      </c>
      <c r="M427" s="213">
        <f t="shared" si="38"/>
        <v>2400</v>
      </c>
      <c r="N427" s="214">
        <f t="shared" si="39"/>
        <v>160</v>
      </c>
      <c r="O427" s="224">
        <f t="shared" si="40"/>
        <v>22340</v>
      </c>
    </row>
    <row r="428" spans="1:15" ht="16.5" thickTop="1" thickBot="1">
      <c r="A428" s="211" t="s">
        <v>548</v>
      </c>
      <c r="B428" s="215" t="s">
        <v>429</v>
      </c>
      <c r="C428" s="217" t="s">
        <v>521</v>
      </c>
      <c r="D428" s="216">
        <v>20000</v>
      </c>
      <c r="E428" s="218">
        <v>30</v>
      </c>
      <c r="F428" s="226">
        <f t="shared" si="36"/>
        <v>20000</v>
      </c>
      <c r="G428" s="219">
        <v>1200</v>
      </c>
      <c r="H428" s="220">
        <v>800</v>
      </c>
      <c r="I428" s="212">
        <v>400</v>
      </c>
      <c r="J428" s="221">
        <v>35</v>
      </c>
      <c r="K428" s="223">
        <f t="shared" si="35"/>
        <v>2916.6666666666665</v>
      </c>
      <c r="L428" s="225">
        <f t="shared" si="37"/>
        <v>25316.666666666668</v>
      </c>
      <c r="M428" s="213">
        <f t="shared" si="38"/>
        <v>2400</v>
      </c>
      <c r="N428" s="214">
        <f t="shared" si="39"/>
        <v>160</v>
      </c>
      <c r="O428" s="224">
        <f t="shared" si="40"/>
        <v>22756.666666666668</v>
      </c>
    </row>
    <row r="429" spans="1:15" ht="16.5" thickTop="1" thickBot="1">
      <c r="A429" s="211" t="s">
        <v>549</v>
      </c>
      <c r="B429" s="215" t="s">
        <v>196</v>
      </c>
      <c r="C429" s="217" t="s">
        <v>521</v>
      </c>
      <c r="D429" s="216">
        <v>20000</v>
      </c>
      <c r="E429" s="218">
        <v>30</v>
      </c>
      <c r="F429" s="226">
        <f t="shared" si="36"/>
        <v>20000</v>
      </c>
      <c r="G429" s="219">
        <v>1200</v>
      </c>
      <c r="H429" s="220">
        <v>800</v>
      </c>
      <c r="I429" s="212">
        <v>400</v>
      </c>
      <c r="J429" s="221">
        <v>35</v>
      </c>
      <c r="K429" s="223">
        <f t="shared" si="35"/>
        <v>2916.6666666666665</v>
      </c>
      <c r="L429" s="225">
        <f t="shared" si="37"/>
        <v>25316.666666666668</v>
      </c>
      <c r="M429" s="213">
        <f t="shared" si="38"/>
        <v>2400</v>
      </c>
      <c r="N429" s="214">
        <f t="shared" si="39"/>
        <v>160</v>
      </c>
      <c r="O429" s="224">
        <f t="shared" si="40"/>
        <v>22756.666666666668</v>
      </c>
    </row>
    <row r="430" spans="1:15" ht="16.5" thickTop="1" thickBot="1">
      <c r="A430" s="211" t="s">
        <v>550</v>
      </c>
      <c r="B430" s="215" t="s">
        <v>522</v>
      </c>
      <c r="C430" s="217" t="s">
        <v>521</v>
      </c>
      <c r="D430" s="216">
        <v>20000</v>
      </c>
      <c r="E430" s="218">
        <v>29</v>
      </c>
      <c r="F430" s="226">
        <f t="shared" si="36"/>
        <v>19333.333333333332</v>
      </c>
      <c r="G430" s="219">
        <v>1200</v>
      </c>
      <c r="H430" s="220">
        <v>800</v>
      </c>
      <c r="I430" s="212">
        <v>400</v>
      </c>
      <c r="J430" s="221">
        <v>35</v>
      </c>
      <c r="K430" s="223">
        <f t="shared" si="35"/>
        <v>2916.6666666666665</v>
      </c>
      <c r="L430" s="225">
        <f t="shared" si="37"/>
        <v>24650</v>
      </c>
      <c r="M430" s="213">
        <f t="shared" si="38"/>
        <v>2320</v>
      </c>
      <c r="N430" s="227">
        <f t="shared" si="39"/>
        <v>154.66666666666666</v>
      </c>
      <c r="O430" s="224">
        <f t="shared" si="40"/>
        <v>22175.333333333332</v>
      </c>
    </row>
    <row r="431" spans="1:15" ht="16.5" thickTop="1" thickBot="1">
      <c r="A431" s="211" t="s">
        <v>551</v>
      </c>
      <c r="B431" s="215" t="s">
        <v>523</v>
      </c>
      <c r="C431" s="217" t="s">
        <v>521</v>
      </c>
      <c r="D431" s="216">
        <v>20000</v>
      </c>
      <c r="E431" s="218">
        <v>30</v>
      </c>
      <c r="F431" s="226">
        <f t="shared" si="36"/>
        <v>20000</v>
      </c>
      <c r="G431" s="219">
        <v>1200</v>
      </c>
      <c r="H431" s="220">
        <v>800</v>
      </c>
      <c r="I431" s="212">
        <v>400</v>
      </c>
      <c r="J431" s="221">
        <v>35</v>
      </c>
      <c r="K431" s="223">
        <f t="shared" si="35"/>
        <v>2916.6666666666665</v>
      </c>
      <c r="L431" s="225">
        <f t="shared" si="37"/>
        <v>25316.666666666668</v>
      </c>
      <c r="M431" s="213">
        <f t="shared" si="38"/>
        <v>2400</v>
      </c>
      <c r="N431" s="214">
        <f t="shared" si="39"/>
        <v>160</v>
      </c>
      <c r="O431" s="224">
        <f t="shared" si="40"/>
        <v>22756.666666666668</v>
      </c>
    </row>
    <row r="432" spans="1:15" ht="16.5" thickTop="1" thickBot="1">
      <c r="A432" s="211" t="s">
        <v>552</v>
      </c>
      <c r="B432" s="215" t="s">
        <v>524</v>
      </c>
      <c r="C432" s="217" t="s">
        <v>521</v>
      </c>
      <c r="D432" s="216">
        <v>20000</v>
      </c>
      <c r="E432" s="218">
        <v>30</v>
      </c>
      <c r="F432" s="226">
        <f t="shared" si="36"/>
        <v>20000</v>
      </c>
      <c r="G432" s="219">
        <v>1200</v>
      </c>
      <c r="H432" s="220">
        <v>800</v>
      </c>
      <c r="I432" s="212">
        <v>400</v>
      </c>
      <c r="J432" s="221">
        <v>35</v>
      </c>
      <c r="K432" s="223">
        <f t="shared" si="35"/>
        <v>2916.6666666666665</v>
      </c>
      <c r="L432" s="225">
        <f t="shared" si="37"/>
        <v>25316.666666666668</v>
      </c>
      <c r="M432" s="213">
        <f t="shared" si="38"/>
        <v>2400</v>
      </c>
      <c r="N432" s="214">
        <f t="shared" si="39"/>
        <v>160</v>
      </c>
      <c r="O432" s="224">
        <f t="shared" si="40"/>
        <v>22756.666666666668</v>
      </c>
    </row>
    <row r="433" spans="1:15" ht="16.5" thickTop="1" thickBot="1">
      <c r="A433" s="211" t="s">
        <v>553</v>
      </c>
      <c r="B433" s="215" t="s">
        <v>525</v>
      </c>
      <c r="C433" s="217" t="s">
        <v>521</v>
      </c>
      <c r="D433" s="216">
        <v>20000</v>
      </c>
      <c r="E433" s="218">
        <v>30</v>
      </c>
      <c r="F433" s="226">
        <f t="shared" si="36"/>
        <v>20000</v>
      </c>
      <c r="G433" s="219">
        <v>1200</v>
      </c>
      <c r="H433" s="220">
        <v>800</v>
      </c>
      <c r="I433" s="212">
        <v>400</v>
      </c>
      <c r="J433" s="221">
        <v>35</v>
      </c>
      <c r="K433" s="223">
        <f t="shared" si="35"/>
        <v>2916.6666666666665</v>
      </c>
      <c r="L433" s="225">
        <f t="shared" si="37"/>
        <v>25316.666666666668</v>
      </c>
      <c r="M433" s="213">
        <f t="shared" si="38"/>
        <v>2400</v>
      </c>
      <c r="N433" s="214">
        <f t="shared" si="39"/>
        <v>160</v>
      </c>
      <c r="O433" s="224">
        <f t="shared" si="40"/>
        <v>22756.666666666668</v>
      </c>
    </row>
    <row r="434" spans="1:15" ht="16.5" thickTop="1" thickBot="1">
      <c r="A434" s="211" t="s">
        <v>554</v>
      </c>
      <c r="B434" s="215" t="s">
        <v>481</v>
      </c>
      <c r="C434" s="217" t="s">
        <v>521</v>
      </c>
      <c r="D434" s="216">
        <v>20000</v>
      </c>
      <c r="E434" s="218">
        <v>30</v>
      </c>
      <c r="F434" s="226">
        <f t="shared" si="36"/>
        <v>20000</v>
      </c>
      <c r="G434" s="219">
        <v>1200</v>
      </c>
      <c r="H434" s="220">
        <v>800</v>
      </c>
      <c r="I434" s="212">
        <v>400</v>
      </c>
      <c r="J434" s="221">
        <v>35</v>
      </c>
      <c r="K434" s="223">
        <f t="shared" si="35"/>
        <v>2916.6666666666665</v>
      </c>
      <c r="L434" s="225">
        <f t="shared" si="37"/>
        <v>25316.666666666668</v>
      </c>
      <c r="M434" s="213">
        <f t="shared" si="38"/>
        <v>2400</v>
      </c>
      <c r="N434" s="214">
        <f t="shared" si="39"/>
        <v>160</v>
      </c>
      <c r="O434" s="224">
        <f t="shared" si="40"/>
        <v>22756.666666666668</v>
      </c>
    </row>
    <row r="435" spans="1:15" ht="16.5" thickTop="1" thickBot="1">
      <c r="A435" s="211" t="s">
        <v>555</v>
      </c>
      <c r="B435" s="215" t="s">
        <v>526</v>
      </c>
      <c r="C435" s="217" t="s">
        <v>521</v>
      </c>
      <c r="D435" s="216">
        <v>20000</v>
      </c>
      <c r="E435" s="218">
        <v>26</v>
      </c>
      <c r="F435" s="226">
        <f t="shared" si="36"/>
        <v>17333.333333333332</v>
      </c>
      <c r="G435" s="219">
        <v>1200</v>
      </c>
      <c r="H435" s="220">
        <v>800</v>
      </c>
      <c r="I435" s="212">
        <v>400</v>
      </c>
      <c r="J435" s="221">
        <v>35</v>
      </c>
      <c r="K435" s="223">
        <f t="shared" si="35"/>
        <v>2916.6666666666665</v>
      </c>
      <c r="L435" s="225">
        <f t="shared" si="37"/>
        <v>22650</v>
      </c>
      <c r="M435" s="213">
        <f t="shared" si="38"/>
        <v>2080</v>
      </c>
      <c r="N435" s="227">
        <f t="shared" si="39"/>
        <v>138.66666666666666</v>
      </c>
      <c r="O435" s="224">
        <f t="shared" si="40"/>
        <v>20431.333333333332</v>
      </c>
    </row>
    <row r="436" spans="1:15" ht="16.5" thickTop="1" thickBot="1">
      <c r="A436" s="211" t="s">
        <v>556</v>
      </c>
      <c r="B436" s="215" t="s">
        <v>527</v>
      </c>
      <c r="C436" s="217" t="s">
        <v>521</v>
      </c>
      <c r="D436" s="216">
        <v>20000</v>
      </c>
      <c r="E436" s="218">
        <v>30</v>
      </c>
      <c r="F436" s="226">
        <f t="shared" si="36"/>
        <v>20000</v>
      </c>
      <c r="G436" s="219">
        <v>1200</v>
      </c>
      <c r="H436" s="220">
        <v>800</v>
      </c>
      <c r="I436" s="212">
        <v>400</v>
      </c>
      <c r="J436" s="221">
        <v>35</v>
      </c>
      <c r="K436" s="223">
        <f t="shared" si="35"/>
        <v>2916.6666666666665</v>
      </c>
      <c r="L436" s="225">
        <f t="shared" si="37"/>
        <v>25316.666666666668</v>
      </c>
      <c r="M436" s="213">
        <f t="shared" si="38"/>
        <v>2400</v>
      </c>
      <c r="N436" s="214">
        <f t="shared" si="39"/>
        <v>160</v>
      </c>
      <c r="O436" s="224">
        <f t="shared" si="40"/>
        <v>22756.666666666668</v>
      </c>
    </row>
    <row r="437" spans="1:15" ht="16.5" thickTop="1" thickBot="1">
      <c r="A437" s="211" t="s">
        <v>557</v>
      </c>
      <c r="B437" s="215" t="s">
        <v>528</v>
      </c>
      <c r="C437" s="217" t="s">
        <v>521</v>
      </c>
      <c r="D437" s="216">
        <v>20000</v>
      </c>
      <c r="E437" s="218">
        <v>30</v>
      </c>
      <c r="F437" s="226">
        <f t="shared" si="36"/>
        <v>20000</v>
      </c>
      <c r="G437" s="219">
        <v>1200</v>
      </c>
      <c r="H437" s="220">
        <v>800</v>
      </c>
      <c r="I437" s="212">
        <v>400</v>
      </c>
      <c r="J437" s="221">
        <v>35</v>
      </c>
      <c r="K437" s="223">
        <f t="shared" si="35"/>
        <v>2916.6666666666665</v>
      </c>
      <c r="L437" s="225">
        <f t="shared" si="37"/>
        <v>25316.666666666668</v>
      </c>
      <c r="M437" s="213">
        <f t="shared" si="38"/>
        <v>2400</v>
      </c>
      <c r="N437" s="214">
        <f t="shared" si="39"/>
        <v>160</v>
      </c>
      <c r="O437" s="224">
        <f t="shared" si="40"/>
        <v>22756.666666666668</v>
      </c>
    </row>
    <row r="438" spans="1:15" ht="16.5" thickTop="1" thickBot="1">
      <c r="A438" s="211" t="s">
        <v>558</v>
      </c>
      <c r="B438" s="215" t="s">
        <v>529</v>
      </c>
      <c r="C438" s="217" t="s">
        <v>521</v>
      </c>
      <c r="D438" s="216">
        <v>20000</v>
      </c>
      <c r="E438" s="218">
        <v>30</v>
      </c>
      <c r="F438" s="226">
        <f t="shared" si="36"/>
        <v>20000</v>
      </c>
      <c r="G438" s="219">
        <v>1200</v>
      </c>
      <c r="H438" s="220">
        <v>800</v>
      </c>
      <c r="I438" s="212">
        <v>400</v>
      </c>
      <c r="J438" s="221">
        <v>35</v>
      </c>
      <c r="K438" s="223">
        <f t="shared" si="35"/>
        <v>2916.6666666666665</v>
      </c>
      <c r="L438" s="225">
        <f t="shared" si="37"/>
        <v>25316.666666666668</v>
      </c>
      <c r="M438" s="213">
        <f t="shared" si="38"/>
        <v>2400</v>
      </c>
      <c r="N438" s="214">
        <f t="shared" si="39"/>
        <v>160</v>
      </c>
      <c r="O438" s="224">
        <f t="shared" si="40"/>
        <v>22756.666666666668</v>
      </c>
    </row>
    <row r="439" spans="1:15" ht="16.5" thickTop="1" thickBot="1">
      <c r="A439" s="211" t="s">
        <v>559</v>
      </c>
      <c r="B439" s="215" t="s">
        <v>483</v>
      </c>
      <c r="C439" s="217" t="s">
        <v>521</v>
      </c>
      <c r="D439" s="216">
        <v>20000</v>
      </c>
      <c r="E439" s="218">
        <v>30</v>
      </c>
      <c r="F439" s="226">
        <f t="shared" si="36"/>
        <v>20000</v>
      </c>
      <c r="G439" s="219">
        <v>1200</v>
      </c>
      <c r="H439" s="220">
        <v>800</v>
      </c>
      <c r="I439" s="212">
        <v>400</v>
      </c>
      <c r="J439" s="221">
        <v>35</v>
      </c>
      <c r="K439" s="223">
        <f t="shared" si="35"/>
        <v>2916.6666666666665</v>
      </c>
      <c r="L439" s="225">
        <f t="shared" si="37"/>
        <v>25316.666666666668</v>
      </c>
      <c r="M439" s="213">
        <f t="shared" si="38"/>
        <v>2400</v>
      </c>
      <c r="N439" s="214">
        <f t="shared" si="39"/>
        <v>160</v>
      </c>
      <c r="O439" s="224">
        <f t="shared" si="40"/>
        <v>22756.666666666668</v>
      </c>
    </row>
    <row r="440" spans="1:15" ht="16.5" thickTop="1" thickBot="1">
      <c r="A440" s="211" t="s">
        <v>560</v>
      </c>
      <c r="B440" s="215" t="s">
        <v>530</v>
      </c>
      <c r="C440" s="217" t="s">
        <v>521</v>
      </c>
      <c r="D440" s="216">
        <v>20000</v>
      </c>
      <c r="E440" s="218">
        <v>30</v>
      </c>
      <c r="F440" s="226">
        <f t="shared" si="36"/>
        <v>20000</v>
      </c>
      <c r="G440" s="219">
        <v>1200</v>
      </c>
      <c r="H440" s="220">
        <v>800</v>
      </c>
      <c r="I440" s="212">
        <v>400</v>
      </c>
      <c r="J440" s="221">
        <v>40</v>
      </c>
      <c r="K440" s="223">
        <f t="shared" si="35"/>
        <v>3333.333333333333</v>
      </c>
      <c r="L440" s="225">
        <f t="shared" si="37"/>
        <v>25733.333333333332</v>
      </c>
      <c r="M440" s="213">
        <f t="shared" si="38"/>
        <v>2400</v>
      </c>
      <c r="N440" s="214">
        <f t="shared" si="39"/>
        <v>160</v>
      </c>
      <c r="O440" s="224">
        <f t="shared" si="40"/>
        <v>23173.333333333332</v>
      </c>
    </row>
    <row r="441" spans="1:15" ht="16.5" thickTop="1" thickBot="1">
      <c r="A441" s="211" t="s">
        <v>561</v>
      </c>
      <c r="B441" s="215" t="s">
        <v>531</v>
      </c>
      <c r="C441" s="217" t="s">
        <v>521</v>
      </c>
      <c r="D441" s="216">
        <v>20000</v>
      </c>
      <c r="E441" s="218">
        <v>25</v>
      </c>
      <c r="F441" s="226">
        <f t="shared" si="36"/>
        <v>16666.666666666664</v>
      </c>
      <c r="G441" s="219">
        <v>1200</v>
      </c>
      <c r="H441" s="220">
        <v>800</v>
      </c>
      <c r="I441" s="212">
        <v>400</v>
      </c>
      <c r="J441" s="221">
        <v>40</v>
      </c>
      <c r="K441" s="223">
        <f t="shared" si="35"/>
        <v>3333.333333333333</v>
      </c>
      <c r="L441" s="225">
        <f t="shared" si="37"/>
        <v>22399.999999999996</v>
      </c>
      <c r="M441" s="213">
        <f t="shared" si="38"/>
        <v>1999.9999999999998</v>
      </c>
      <c r="N441" s="227">
        <f t="shared" si="39"/>
        <v>133.33333333333331</v>
      </c>
      <c r="O441" s="224">
        <f t="shared" si="40"/>
        <v>20266.666666666664</v>
      </c>
    </row>
    <row r="442" spans="1:15" ht="16.5" thickTop="1" thickBot="1">
      <c r="A442" s="211" t="s">
        <v>562</v>
      </c>
      <c r="B442" s="215" t="s">
        <v>532</v>
      </c>
      <c r="C442" s="217" t="s">
        <v>521</v>
      </c>
      <c r="D442" s="216">
        <v>20000</v>
      </c>
      <c r="E442" s="218">
        <v>30</v>
      </c>
      <c r="F442" s="226">
        <f t="shared" si="36"/>
        <v>20000</v>
      </c>
      <c r="G442" s="219">
        <v>1200</v>
      </c>
      <c r="H442" s="220">
        <v>800</v>
      </c>
      <c r="I442" s="212">
        <v>400</v>
      </c>
      <c r="J442" s="221">
        <v>40</v>
      </c>
      <c r="K442" s="223">
        <f t="shared" si="35"/>
        <v>3333.333333333333</v>
      </c>
      <c r="L442" s="225">
        <f t="shared" si="37"/>
        <v>25733.333333333332</v>
      </c>
      <c r="M442" s="213">
        <f t="shared" si="38"/>
        <v>2400</v>
      </c>
      <c r="N442" s="214">
        <f t="shared" si="39"/>
        <v>160</v>
      </c>
      <c r="O442" s="224">
        <f t="shared" si="40"/>
        <v>23173.333333333332</v>
      </c>
    </row>
    <row r="443" spans="1:15" ht="16.5" thickTop="1" thickBot="1">
      <c r="A443" s="211" t="s">
        <v>563</v>
      </c>
      <c r="B443" s="215" t="s">
        <v>533</v>
      </c>
      <c r="C443" s="217" t="s">
        <v>521</v>
      </c>
      <c r="D443" s="216">
        <v>20000</v>
      </c>
      <c r="E443" s="218">
        <v>30</v>
      </c>
      <c r="F443" s="226">
        <f t="shared" si="36"/>
        <v>20000</v>
      </c>
      <c r="G443" s="219">
        <v>1200</v>
      </c>
      <c r="H443" s="220">
        <v>800</v>
      </c>
      <c r="I443" s="212">
        <v>400</v>
      </c>
      <c r="J443" s="221">
        <v>40</v>
      </c>
      <c r="K443" s="223">
        <f t="shared" si="35"/>
        <v>3333.333333333333</v>
      </c>
      <c r="L443" s="225">
        <f t="shared" si="37"/>
        <v>25733.333333333332</v>
      </c>
      <c r="M443" s="213">
        <f t="shared" si="38"/>
        <v>2400</v>
      </c>
      <c r="N443" s="214">
        <f t="shared" si="39"/>
        <v>160</v>
      </c>
      <c r="O443" s="224">
        <f t="shared" si="40"/>
        <v>23173.333333333332</v>
      </c>
    </row>
    <row r="444" spans="1:15" ht="15.75" thickTop="1">
      <c r="D444" s="195"/>
      <c r="F444" s="195"/>
      <c r="L444" s="195"/>
    </row>
    <row r="445" spans="1:15">
      <c r="F445" s="195"/>
    </row>
    <row r="446" spans="1:15">
      <c r="D446" t="s">
        <v>132</v>
      </c>
      <c r="E446" t="s">
        <v>509</v>
      </c>
    </row>
    <row r="447" spans="1:15">
      <c r="D447" t="s">
        <v>440</v>
      </c>
    </row>
    <row r="459" spans="1:9">
      <c r="H459" s="228"/>
    </row>
    <row r="460" spans="1:9" ht="47.25" thickBot="1">
      <c r="A460" s="344" t="s">
        <v>623</v>
      </c>
      <c r="B460" s="344"/>
      <c r="C460" s="344"/>
      <c r="D460" s="344"/>
      <c r="E460" s="344"/>
      <c r="F460" s="344"/>
      <c r="G460" s="344"/>
      <c r="H460" s="344"/>
    </row>
    <row r="461" spans="1:9" ht="16.5" thickTop="1" thickBot="1">
      <c r="A461" s="234" t="s">
        <v>565</v>
      </c>
      <c r="B461" s="212" t="s">
        <v>566</v>
      </c>
      <c r="C461" s="212" t="s">
        <v>567</v>
      </c>
      <c r="D461" s="212" t="s">
        <v>568</v>
      </c>
      <c r="E461" s="212" t="s">
        <v>569</v>
      </c>
      <c r="F461" s="212" t="s">
        <v>570</v>
      </c>
      <c r="G461" s="212" t="s">
        <v>571</v>
      </c>
      <c r="H461" s="232"/>
    </row>
    <row r="462" spans="1:9" ht="16.5" thickTop="1" thickBot="1">
      <c r="A462" s="230" t="s">
        <v>576</v>
      </c>
      <c r="B462" s="233" t="s">
        <v>572</v>
      </c>
      <c r="C462" s="233" t="s">
        <v>573</v>
      </c>
      <c r="D462" s="233" t="s">
        <v>574</v>
      </c>
      <c r="E462" s="233" t="s">
        <v>575</v>
      </c>
      <c r="F462" s="233">
        <v>1000</v>
      </c>
      <c r="G462" s="233" t="s">
        <v>577</v>
      </c>
      <c r="H462" s="232"/>
      <c r="I462" s="26"/>
    </row>
    <row r="463" spans="1:9" ht="16.5" thickTop="1" thickBot="1">
      <c r="A463" s="230" t="s">
        <v>578</v>
      </c>
      <c r="B463" s="233" t="s">
        <v>579</v>
      </c>
      <c r="C463" s="233" t="s">
        <v>70</v>
      </c>
      <c r="D463" s="233" t="s">
        <v>580</v>
      </c>
      <c r="E463" s="233" t="s">
        <v>575</v>
      </c>
      <c r="F463" s="233">
        <v>1000</v>
      </c>
      <c r="G463" s="233" t="s">
        <v>577</v>
      </c>
    </row>
    <row r="464" spans="1:9" ht="16.5" thickTop="1" thickBot="1">
      <c r="A464" s="230" t="s">
        <v>302</v>
      </c>
      <c r="B464" s="233" t="s">
        <v>579</v>
      </c>
      <c r="C464" s="233" t="s">
        <v>70</v>
      </c>
      <c r="D464" s="236">
        <v>36526</v>
      </c>
      <c r="E464" s="233" t="s">
        <v>575</v>
      </c>
      <c r="F464" s="233">
        <v>1000</v>
      </c>
      <c r="G464" s="236">
        <v>45211</v>
      </c>
      <c r="I464" s="9"/>
    </row>
    <row r="465" spans="1:8" ht="16.5" thickTop="1" thickBot="1">
      <c r="A465" s="230" t="s">
        <v>303</v>
      </c>
      <c r="B465" s="233" t="s">
        <v>579</v>
      </c>
      <c r="C465" s="233" t="s">
        <v>70</v>
      </c>
      <c r="D465" s="236">
        <v>36811</v>
      </c>
      <c r="E465" s="233" t="s">
        <v>575</v>
      </c>
      <c r="F465" s="233">
        <v>1000</v>
      </c>
      <c r="G465" s="236">
        <v>45211</v>
      </c>
    </row>
    <row r="466" spans="1:8" ht="16.5" thickTop="1" thickBot="1">
      <c r="A466" s="230" t="s">
        <v>581</v>
      </c>
      <c r="B466" s="233" t="s">
        <v>572</v>
      </c>
      <c r="C466" s="233" t="s">
        <v>70</v>
      </c>
      <c r="D466" s="236">
        <v>36811</v>
      </c>
      <c r="E466" s="233" t="s">
        <v>575</v>
      </c>
      <c r="F466" s="233">
        <v>1000</v>
      </c>
      <c r="G466" s="236">
        <v>45211</v>
      </c>
    </row>
    <row r="467" spans="1:8" ht="16.5" thickTop="1" thickBot="1">
      <c r="A467" s="230" t="s">
        <v>582</v>
      </c>
      <c r="B467" s="233" t="s">
        <v>572</v>
      </c>
      <c r="C467" s="233" t="s">
        <v>583</v>
      </c>
      <c r="D467" s="236" t="s">
        <v>584</v>
      </c>
      <c r="E467" s="233" t="s">
        <v>585</v>
      </c>
      <c r="F467" s="233">
        <v>1000</v>
      </c>
      <c r="G467" s="236">
        <v>45211</v>
      </c>
      <c r="H467" s="203"/>
    </row>
    <row r="468" spans="1:8" ht="16.5" thickTop="1" thickBot="1">
      <c r="A468" s="230" t="s">
        <v>339</v>
      </c>
      <c r="B468" s="233" t="s">
        <v>71</v>
      </c>
      <c r="C468" s="233" t="s">
        <v>583</v>
      </c>
      <c r="D468" s="236" t="s">
        <v>586</v>
      </c>
      <c r="E468" s="233" t="s">
        <v>585</v>
      </c>
      <c r="F468" s="233">
        <v>1000</v>
      </c>
      <c r="G468" s="236" t="s">
        <v>587</v>
      </c>
      <c r="H468" s="203"/>
    </row>
    <row r="469" spans="1:8" ht="16.5" thickTop="1" thickBot="1">
      <c r="A469" s="230" t="s">
        <v>330</v>
      </c>
      <c r="B469" s="233" t="s">
        <v>588</v>
      </c>
      <c r="C469" s="233" t="s">
        <v>589</v>
      </c>
      <c r="D469" s="236" t="s">
        <v>584</v>
      </c>
      <c r="E469" s="233" t="s">
        <v>585</v>
      </c>
      <c r="F469" s="233">
        <v>1000</v>
      </c>
      <c r="G469" s="236" t="s">
        <v>587</v>
      </c>
      <c r="H469" s="203"/>
    </row>
    <row r="470" spans="1:8" ht="16.5" thickTop="1" thickBot="1">
      <c r="A470" s="230" t="s">
        <v>290</v>
      </c>
      <c r="B470" s="233" t="s">
        <v>588</v>
      </c>
      <c r="C470" s="233" t="s">
        <v>590</v>
      </c>
      <c r="D470" s="236" t="s">
        <v>584</v>
      </c>
      <c r="E470" s="233" t="s">
        <v>591</v>
      </c>
      <c r="F470" s="233">
        <v>1000</v>
      </c>
      <c r="G470" s="236" t="s">
        <v>587</v>
      </c>
      <c r="H470" s="203"/>
    </row>
    <row r="471" spans="1:8" ht="16.5" thickTop="1" thickBot="1">
      <c r="A471" s="230" t="s">
        <v>592</v>
      </c>
      <c r="B471" s="233" t="s">
        <v>572</v>
      </c>
      <c r="C471" s="233" t="s">
        <v>593</v>
      </c>
      <c r="D471" s="236" t="s">
        <v>586</v>
      </c>
      <c r="E471" s="233" t="s">
        <v>591</v>
      </c>
      <c r="F471" s="233">
        <v>1000</v>
      </c>
      <c r="G471" s="236" t="s">
        <v>587</v>
      </c>
      <c r="H471" s="203"/>
    </row>
    <row r="472" spans="1:8" ht="16.5" thickTop="1" thickBot="1">
      <c r="A472" s="230" t="s">
        <v>594</v>
      </c>
      <c r="B472" s="233" t="s">
        <v>588</v>
      </c>
      <c r="C472" s="233" t="s">
        <v>595</v>
      </c>
      <c r="D472" s="236" t="s">
        <v>596</v>
      </c>
      <c r="E472" s="233" t="s">
        <v>575</v>
      </c>
      <c r="F472" s="233">
        <v>1000</v>
      </c>
      <c r="G472" s="236">
        <v>45211</v>
      </c>
      <c r="H472" s="203"/>
    </row>
    <row r="473" spans="1:8" ht="16.5" thickTop="1" thickBot="1">
      <c r="A473" s="230" t="s">
        <v>597</v>
      </c>
      <c r="B473" s="233" t="s">
        <v>579</v>
      </c>
      <c r="C473" s="233" t="s">
        <v>592</v>
      </c>
      <c r="D473" s="236">
        <v>36811</v>
      </c>
      <c r="E473" s="233" t="s">
        <v>575</v>
      </c>
      <c r="F473" s="233">
        <v>1000</v>
      </c>
      <c r="G473" s="236">
        <v>45272</v>
      </c>
      <c r="H473" s="203"/>
    </row>
    <row r="474" spans="1:8" ht="16.5" thickTop="1" thickBot="1">
      <c r="A474" s="230" t="s">
        <v>598</v>
      </c>
      <c r="B474" s="233" t="s">
        <v>572</v>
      </c>
      <c r="C474" s="233" t="s">
        <v>339</v>
      </c>
      <c r="D474" s="236">
        <v>36080</v>
      </c>
      <c r="E474" s="233" t="s">
        <v>575</v>
      </c>
      <c r="F474" s="233">
        <v>1000</v>
      </c>
      <c r="G474" s="236">
        <v>45211</v>
      </c>
      <c r="H474" s="203"/>
    </row>
    <row r="475" spans="1:8" ht="16.5" thickTop="1" thickBot="1">
      <c r="A475" s="230" t="s">
        <v>599</v>
      </c>
      <c r="B475" s="233" t="s">
        <v>572</v>
      </c>
      <c r="C475" s="233" t="s">
        <v>600</v>
      </c>
      <c r="D475" s="236">
        <v>36445</v>
      </c>
      <c r="E475" s="233" t="s">
        <v>575</v>
      </c>
      <c r="F475" s="233">
        <v>1000</v>
      </c>
      <c r="G475" s="236">
        <v>45211</v>
      </c>
      <c r="H475" s="203"/>
    </row>
    <row r="476" spans="1:8" ht="16.5" thickTop="1" thickBot="1">
      <c r="A476" s="230" t="s">
        <v>601</v>
      </c>
      <c r="B476" s="233" t="s">
        <v>579</v>
      </c>
      <c r="C476" s="233" t="s">
        <v>17</v>
      </c>
      <c r="D476" s="236">
        <v>39002</v>
      </c>
      <c r="E476" s="233" t="s">
        <v>575</v>
      </c>
      <c r="F476" s="233">
        <v>1000</v>
      </c>
      <c r="G476" s="236">
        <v>45211</v>
      </c>
      <c r="H476" s="203"/>
    </row>
    <row r="477" spans="1:8" ht="16.5" thickTop="1" thickBot="1">
      <c r="A477" s="230" t="s">
        <v>279</v>
      </c>
      <c r="B477" s="233" t="s">
        <v>572</v>
      </c>
      <c r="C477" s="233" t="s">
        <v>280</v>
      </c>
      <c r="D477" s="236">
        <v>38637</v>
      </c>
      <c r="E477" s="233" t="s">
        <v>575</v>
      </c>
      <c r="F477" s="233">
        <v>1000</v>
      </c>
      <c r="G477" s="236">
        <v>45211</v>
      </c>
      <c r="H477" s="203"/>
    </row>
    <row r="478" spans="1:8" ht="16.5" thickTop="1" thickBot="1">
      <c r="A478" s="230" t="s">
        <v>602</v>
      </c>
      <c r="B478" s="233" t="s">
        <v>572</v>
      </c>
      <c r="C478" s="233" t="s">
        <v>603</v>
      </c>
      <c r="D478" s="236">
        <v>38354</v>
      </c>
      <c r="E478" s="233" t="s">
        <v>575</v>
      </c>
      <c r="F478" s="233">
        <v>1000</v>
      </c>
      <c r="G478" s="236">
        <v>45270</v>
      </c>
      <c r="H478" s="203"/>
    </row>
    <row r="479" spans="1:8" ht="16.5" thickTop="1" thickBot="1">
      <c r="A479" s="230" t="s">
        <v>70</v>
      </c>
      <c r="B479" s="233" t="s">
        <v>572</v>
      </c>
      <c r="C479" s="233" t="s">
        <v>71</v>
      </c>
      <c r="D479" s="236">
        <v>36809</v>
      </c>
      <c r="E479" s="233" t="s">
        <v>575</v>
      </c>
      <c r="F479" s="233">
        <v>1000</v>
      </c>
      <c r="G479" s="236">
        <v>45209</v>
      </c>
      <c r="H479" s="203"/>
    </row>
    <row r="480" spans="1:8" ht="16.5" thickTop="1" thickBot="1">
      <c r="A480" s="230" t="s">
        <v>604</v>
      </c>
      <c r="B480" s="233" t="s">
        <v>579</v>
      </c>
      <c r="C480" s="233" t="s">
        <v>605</v>
      </c>
      <c r="D480" s="236">
        <v>38272</v>
      </c>
      <c r="E480" s="233" t="s">
        <v>575</v>
      </c>
      <c r="F480" s="233">
        <v>1000</v>
      </c>
      <c r="G480" s="236">
        <v>45270</v>
      </c>
      <c r="H480" s="203"/>
    </row>
    <row r="481" spans="1:9" ht="16.5" thickTop="1" thickBot="1">
      <c r="A481" s="230" t="s">
        <v>283</v>
      </c>
      <c r="B481" s="233" t="s">
        <v>572</v>
      </c>
      <c r="C481" s="233" t="s">
        <v>331</v>
      </c>
      <c r="D481" s="236">
        <v>37936</v>
      </c>
      <c r="E481" s="233" t="s">
        <v>575</v>
      </c>
      <c r="F481" s="233">
        <v>1000</v>
      </c>
      <c r="G481" s="236">
        <v>45270</v>
      </c>
      <c r="H481" s="203"/>
    </row>
    <row r="482" spans="1:9" ht="16.5" thickTop="1" thickBot="1">
      <c r="A482" s="230" t="s">
        <v>606</v>
      </c>
      <c r="B482" s="233" t="s">
        <v>572</v>
      </c>
      <c r="C482" s="233" t="s">
        <v>606</v>
      </c>
      <c r="D482" s="236">
        <v>37602</v>
      </c>
      <c r="E482" s="233" t="s">
        <v>575</v>
      </c>
      <c r="F482" s="233">
        <v>1000</v>
      </c>
      <c r="G482" s="236">
        <v>40065</v>
      </c>
      <c r="H482" s="203"/>
    </row>
    <row r="483" spans="1:9" ht="16.5" thickTop="1" thickBot="1">
      <c r="A483" s="230" t="s">
        <v>607</v>
      </c>
      <c r="B483" s="233" t="s">
        <v>572</v>
      </c>
      <c r="C483" s="233" t="s">
        <v>607</v>
      </c>
      <c r="D483" s="236">
        <v>36892</v>
      </c>
      <c r="E483" s="233" t="s">
        <v>575</v>
      </c>
      <c r="F483" s="233">
        <v>1000</v>
      </c>
      <c r="G483" s="236">
        <v>45272</v>
      </c>
      <c r="H483" s="203"/>
    </row>
    <row r="484" spans="1:9" ht="16.5" thickTop="1" thickBot="1">
      <c r="A484" s="230" t="s">
        <v>610</v>
      </c>
      <c r="B484" s="233" t="s">
        <v>572</v>
      </c>
      <c r="C484" s="233" t="s">
        <v>611</v>
      </c>
      <c r="D484" s="236">
        <v>37289</v>
      </c>
      <c r="E484" s="233" t="s">
        <v>575</v>
      </c>
      <c r="F484" s="233">
        <v>1000</v>
      </c>
      <c r="G484" s="236">
        <v>45241</v>
      </c>
    </row>
    <row r="485" spans="1:9" ht="16.5" thickTop="1" thickBot="1">
      <c r="A485" s="230" t="s">
        <v>608</v>
      </c>
      <c r="B485" s="233" t="s">
        <v>572</v>
      </c>
      <c r="C485" s="233" t="s">
        <v>609</v>
      </c>
      <c r="D485" s="236">
        <v>37683</v>
      </c>
      <c r="E485" s="233" t="s">
        <v>575</v>
      </c>
      <c r="F485" s="233">
        <v>1000</v>
      </c>
      <c r="G485" s="236">
        <v>45209</v>
      </c>
    </row>
    <row r="486" spans="1:9" ht="16.5" thickTop="1" thickBot="1">
      <c r="A486" s="230" t="s">
        <v>590</v>
      </c>
      <c r="B486" s="233" t="s">
        <v>572</v>
      </c>
      <c r="C486" s="233" t="s">
        <v>612</v>
      </c>
      <c r="D486" s="236">
        <v>37289</v>
      </c>
      <c r="E486" s="233" t="s">
        <v>575</v>
      </c>
      <c r="F486" s="233">
        <v>1000</v>
      </c>
      <c r="G486" s="236">
        <v>45209</v>
      </c>
    </row>
    <row r="487" spans="1:9" ht="16.5" thickTop="1" thickBot="1">
      <c r="A487" s="230" t="s">
        <v>613</v>
      </c>
      <c r="B487" s="233" t="s">
        <v>579</v>
      </c>
      <c r="C487" s="233" t="s">
        <v>614</v>
      </c>
      <c r="D487" s="236">
        <v>37987</v>
      </c>
      <c r="E487" s="233" t="s">
        <v>575</v>
      </c>
      <c r="F487" s="233">
        <v>1000</v>
      </c>
      <c r="G487" s="236">
        <v>44927</v>
      </c>
    </row>
    <row r="488" spans="1:9" ht="16.5" thickTop="1" thickBot="1">
      <c r="A488" s="230" t="s">
        <v>615</v>
      </c>
      <c r="B488" s="233" t="s">
        <v>579</v>
      </c>
      <c r="C488" s="233" t="s">
        <v>616</v>
      </c>
      <c r="D488" s="236">
        <v>37654</v>
      </c>
      <c r="E488" s="233" t="s">
        <v>575</v>
      </c>
      <c r="F488" s="233">
        <v>1000</v>
      </c>
      <c r="G488" s="236">
        <v>45272</v>
      </c>
    </row>
    <row r="489" spans="1:9" ht="16.5" thickTop="1" thickBot="1">
      <c r="A489" s="230" t="s">
        <v>617</v>
      </c>
      <c r="B489" s="233" t="s">
        <v>572</v>
      </c>
      <c r="C489" s="233" t="s">
        <v>618</v>
      </c>
      <c r="D489" s="236">
        <v>36872</v>
      </c>
      <c r="E489" s="233" t="s">
        <v>575</v>
      </c>
      <c r="F489" s="233">
        <v>1000</v>
      </c>
      <c r="G489" s="236">
        <v>45272</v>
      </c>
    </row>
    <row r="490" spans="1:9" ht="16.5" thickTop="1" thickBot="1">
      <c r="A490" s="230" t="s">
        <v>619</v>
      </c>
      <c r="B490" s="233" t="s">
        <v>572</v>
      </c>
      <c r="C490" s="233" t="s">
        <v>620</v>
      </c>
      <c r="D490" s="236">
        <v>39270</v>
      </c>
      <c r="E490" s="233" t="s">
        <v>575</v>
      </c>
      <c r="F490" s="233">
        <v>1000</v>
      </c>
      <c r="G490" s="236">
        <v>45272</v>
      </c>
    </row>
    <row r="491" spans="1:9" ht="16.5" thickTop="1" thickBot="1">
      <c r="A491" s="230" t="s">
        <v>621</v>
      </c>
      <c r="B491" s="233" t="s">
        <v>572</v>
      </c>
      <c r="C491" s="233" t="s">
        <v>622</v>
      </c>
      <c r="D491" s="236">
        <v>37289</v>
      </c>
      <c r="E491" s="233" t="s">
        <v>575</v>
      </c>
      <c r="F491" s="233">
        <v>1000</v>
      </c>
      <c r="G491" s="236">
        <v>45272</v>
      </c>
    </row>
    <row r="492" spans="1:9" ht="15.75" thickTop="1">
      <c r="A492" s="231"/>
      <c r="B492" s="235"/>
      <c r="C492" s="235"/>
      <c r="D492" s="231"/>
      <c r="E492" s="235"/>
      <c r="F492" s="231"/>
      <c r="G492" s="235"/>
      <c r="H492" s="231"/>
      <c r="I492" s="26"/>
    </row>
    <row r="493" spans="1:9">
      <c r="A493" s="26"/>
      <c r="B493" s="229"/>
      <c r="C493" s="26"/>
      <c r="D493" s="26"/>
      <c r="E493" s="229"/>
      <c r="F493" s="26"/>
      <c r="G493" s="229"/>
      <c r="H493" s="26"/>
      <c r="I493" s="26"/>
    </row>
    <row r="494" spans="1:9">
      <c r="A494" s="26"/>
      <c r="B494" s="26"/>
      <c r="C494" s="26"/>
      <c r="D494" s="26"/>
      <c r="E494" s="26"/>
      <c r="F494" s="26"/>
      <c r="G494" s="26"/>
      <c r="H494" s="26"/>
    </row>
    <row r="495" spans="1:9">
      <c r="A495" s="26"/>
      <c r="B495" s="26"/>
      <c r="C495" s="26"/>
      <c r="D495" s="26"/>
      <c r="E495" s="26"/>
      <c r="F495" s="26"/>
      <c r="G495" s="26"/>
      <c r="H495" s="26"/>
    </row>
    <row r="496" spans="1:9">
      <c r="A496" s="26"/>
      <c r="B496" s="26"/>
      <c r="C496" s="26"/>
      <c r="D496" s="26"/>
      <c r="E496" s="26"/>
      <c r="F496" s="26"/>
      <c r="G496" s="26"/>
      <c r="H496" s="26"/>
    </row>
    <row r="497" spans="1:9">
      <c r="A497" s="26"/>
      <c r="B497" s="26"/>
      <c r="C497" s="26"/>
      <c r="D497" s="26"/>
      <c r="E497" s="26"/>
      <c r="F497" s="26"/>
      <c r="G497" s="26"/>
      <c r="H497" s="26"/>
    </row>
    <row r="498" spans="1:9">
      <c r="A498" s="26"/>
      <c r="B498" s="26"/>
      <c r="C498" s="26"/>
      <c r="D498" s="26"/>
      <c r="E498" s="26"/>
      <c r="F498" s="26"/>
      <c r="G498" s="26"/>
      <c r="H498" s="26"/>
    </row>
    <row r="499" spans="1:9">
      <c r="A499" s="26"/>
      <c r="B499" s="26"/>
      <c r="C499" s="26"/>
      <c r="D499" s="26"/>
      <c r="E499" s="26"/>
      <c r="F499" s="26"/>
      <c r="G499" s="26"/>
      <c r="H499" s="26"/>
      <c r="I499" s="26"/>
    </row>
    <row r="500" spans="1:9">
      <c r="A500" s="26" t="s">
        <v>628</v>
      </c>
      <c r="B500" s="26" t="s">
        <v>624</v>
      </c>
      <c r="C500" s="26" t="s">
        <v>625</v>
      </c>
      <c r="D500" s="28" t="s">
        <v>626</v>
      </c>
      <c r="E500" s="28" t="s">
        <v>627</v>
      </c>
      <c r="F500" s="26"/>
      <c r="G500" s="26"/>
      <c r="H500" s="26"/>
    </row>
    <row r="501" spans="1:9">
      <c r="A501" t="s">
        <v>630</v>
      </c>
      <c r="B501" s="26">
        <v>5000</v>
      </c>
      <c r="C501">
        <v>4000</v>
      </c>
      <c r="D501">
        <v>3000</v>
      </c>
      <c r="E501">
        <v>2000</v>
      </c>
    </row>
    <row r="502" spans="1:9">
      <c r="A502" t="s">
        <v>629</v>
      </c>
      <c r="B502">
        <v>2000</v>
      </c>
      <c r="C502">
        <v>3000</v>
      </c>
      <c r="D502">
        <v>4000</v>
      </c>
      <c r="E502">
        <v>5000</v>
      </c>
    </row>
    <row r="503" spans="1:9">
      <c r="A503" t="s">
        <v>631</v>
      </c>
      <c r="B503">
        <v>5000</v>
      </c>
      <c r="C503">
        <v>4000</v>
      </c>
      <c r="D503">
        <v>3000</v>
      </c>
      <c r="E503">
        <v>2000</v>
      </c>
    </row>
    <row r="504" spans="1:9">
      <c r="A504" t="s">
        <v>451</v>
      </c>
      <c r="B504">
        <v>2000</v>
      </c>
      <c r="C504">
        <v>3000</v>
      </c>
      <c r="D504">
        <v>4000</v>
      </c>
      <c r="E504">
        <v>5000</v>
      </c>
    </row>
    <row r="505" spans="1:9">
      <c r="A505" t="s">
        <v>452</v>
      </c>
      <c r="B505">
        <v>9999</v>
      </c>
      <c r="C505">
        <v>8888</v>
      </c>
      <c r="D505">
        <v>7777</v>
      </c>
      <c r="E505">
        <v>5555</v>
      </c>
    </row>
    <row r="506" spans="1:9">
      <c r="A506" t="s">
        <v>453</v>
      </c>
      <c r="B506">
        <v>2100</v>
      </c>
      <c r="C506">
        <v>2200</v>
      </c>
      <c r="D506">
        <v>2300</v>
      </c>
      <c r="E506">
        <v>5000</v>
      </c>
    </row>
    <row r="507" spans="1:9">
      <c r="A507" t="s">
        <v>454</v>
      </c>
      <c r="B507">
        <v>2500</v>
      </c>
      <c r="C507">
        <v>2600</v>
      </c>
      <c r="D507">
        <v>2700</v>
      </c>
      <c r="E507">
        <v>2222</v>
      </c>
    </row>
    <row r="508" spans="1:9">
      <c r="A508" t="s">
        <v>632</v>
      </c>
      <c r="B508">
        <v>2900</v>
      </c>
      <c r="C508">
        <v>3000</v>
      </c>
      <c r="D508">
        <v>3100</v>
      </c>
      <c r="E508">
        <v>3200</v>
      </c>
    </row>
    <row r="509" spans="1:9">
      <c r="A509" t="s">
        <v>633</v>
      </c>
      <c r="B509">
        <v>3300</v>
      </c>
      <c r="C509">
        <v>3400</v>
      </c>
      <c r="D509">
        <v>3500</v>
      </c>
      <c r="E509">
        <v>3600</v>
      </c>
    </row>
    <row r="510" spans="1:9">
      <c r="A510" t="s">
        <v>634</v>
      </c>
      <c r="B510">
        <v>3700</v>
      </c>
      <c r="C510">
        <v>3800</v>
      </c>
      <c r="D510">
        <v>3900</v>
      </c>
      <c r="E510">
        <v>4000</v>
      </c>
    </row>
    <row r="511" spans="1:9">
      <c r="A511" t="s">
        <v>635</v>
      </c>
      <c r="B511">
        <v>4100</v>
      </c>
      <c r="C511">
        <v>4200</v>
      </c>
      <c r="D511">
        <v>4300</v>
      </c>
      <c r="E511">
        <v>4400</v>
      </c>
    </row>
    <row r="512" spans="1:9">
      <c r="A512" t="s">
        <v>636</v>
      </c>
      <c r="B512">
        <v>4500</v>
      </c>
      <c r="C512">
        <v>4600</v>
      </c>
      <c r="D512">
        <v>4700</v>
      </c>
      <c r="E512">
        <v>4800</v>
      </c>
    </row>
    <row r="524" spans="1:11">
      <c r="A524" s="343" t="s">
        <v>643</v>
      </c>
      <c r="B524" s="343"/>
      <c r="C524" s="343"/>
      <c r="D524" s="343"/>
      <c r="E524" s="343"/>
      <c r="F524" s="343"/>
      <c r="G524" s="343"/>
      <c r="I524" s="249" t="s">
        <v>637</v>
      </c>
      <c r="J524" t="s">
        <v>599</v>
      </c>
    </row>
    <row r="525" spans="1:11" ht="15.75" thickBot="1">
      <c r="A525" s="343"/>
      <c r="B525" s="343"/>
      <c r="C525" s="343"/>
      <c r="D525" s="343"/>
      <c r="E525" s="343"/>
      <c r="F525" s="343"/>
      <c r="G525" s="343"/>
    </row>
    <row r="526" spans="1:11" ht="15.75" thickBot="1">
      <c r="A526" s="239" t="s">
        <v>637</v>
      </c>
      <c r="B526" s="239" t="s">
        <v>638</v>
      </c>
      <c r="C526" s="239" t="s">
        <v>639</v>
      </c>
      <c r="D526" s="239" t="s">
        <v>640</v>
      </c>
      <c r="E526" s="239" t="s">
        <v>641</v>
      </c>
      <c r="F526" s="239" t="s">
        <v>642</v>
      </c>
      <c r="G526" s="239" t="s">
        <v>135</v>
      </c>
      <c r="I526" s="249" t="s">
        <v>655</v>
      </c>
      <c r="J526" s="249" t="s">
        <v>658</v>
      </c>
    </row>
    <row r="527" spans="1:11" ht="15.75" thickBot="1">
      <c r="A527" s="240" t="s">
        <v>576</v>
      </c>
      <c r="B527" s="241" t="s">
        <v>644</v>
      </c>
      <c r="C527" s="242" t="s">
        <v>648</v>
      </c>
      <c r="D527" s="245" t="s">
        <v>650</v>
      </c>
      <c r="E527" s="243" t="s">
        <v>653</v>
      </c>
      <c r="F527" s="244">
        <v>42737</v>
      </c>
      <c r="G527" s="251">
        <v>1000</v>
      </c>
      <c r="I527" s="249" t="s">
        <v>656</v>
      </c>
      <c r="J527" t="s">
        <v>651</v>
      </c>
      <c r="K527" t="s">
        <v>657</v>
      </c>
    </row>
    <row r="528" spans="1:11" ht="15.75" thickBot="1">
      <c r="A528" s="240" t="s">
        <v>578</v>
      </c>
      <c r="B528" s="241" t="s">
        <v>645</v>
      </c>
      <c r="C528" s="242" t="s">
        <v>649</v>
      </c>
      <c r="D528" s="245" t="s">
        <v>651</v>
      </c>
      <c r="E528" s="243" t="s">
        <v>654</v>
      </c>
      <c r="F528" s="244">
        <v>42769</v>
      </c>
      <c r="G528" s="251">
        <v>2000</v>
      </c>
      <c r="I528" s="238" t="s">
        <v>653</v>
      </c>
      <c r="J528" s="248">
        <v>14000</v>
      </c>
      <c r="K528" s="248">
        <v>14000</v>
      </c>
    </row>
    <row r="529" spans="1:11" ht="15.75" thickBot="1">
      <c r="A529" s="240" t="s">
        <v>302</v>
      </c>
      <c r="B529" s="241" t="s">
        <v>646</v>
      </c>
      <c r="C529" s="242" t="s">
        <v>648</v>
      </c>
      <c r="D529" s="245" t="s">
        <v>652</v>
      </c>
      <c r="E529" s="243" t="s">
        <v>653</v>
      </c>
      <c r="F529" s="244">
        <v>42798</v>
      </c>
      <c r="G529" s="251">
        <v>3000</v>
      </c>
      <c r="I529" s="238" t="s">
        <v>657</v>
      </c>
      <c r="J529" s="248">
        <v>14000</v>
      </c>
      <c r="K529" s="248">
        <v>14000</v>
      </c>
    </row>
    <row r="530" spans="1:11" ht="15.75" thickBot="1">
      <c r="A530" s="240" t="s">
        <v>303</v>
      </c>
      <c r="B530" s="241" t="s">
        <v>647</v>
      </c>
      <c r="C530" s="242" t="s">
        <v>649</v>
      </c>
      <c r="D530" s="245" t="s">
        <v>650</v>
      </c>
      <c r="E530" s="243" t="s">
        <v>654</v>
      </c>
      <c r="F530" s="244">
        <v>42830</v>
      </c>
      <c r="G530" s="251">
        <v>4000</v>
      </c>
    </row>
    <row r="531" spans="1:11" ht="15.75" thickBot="1">
      <c r="A531" s="240" t="s">
        <v>581</v>
      </c>
      <c r="B531" s="241" t="s">
        <v>647</v>
      </c>
      <c r="C531" s="242" t="s">
        <v>648</v>
      </c>
      <c r="D531" s="245" t="s">
        <v>651</v>
      </c>
      <c r="E531" s="243" t="s">
        <v>653</v>
      </c>
      <c r="F531" s="244">
        <v>42861</v>
      </c>
      <c r="G531" s="251">
        <v>5000</v>
      </c>
    </row>
    <row r="532" spans="1:11" ht="15.75" thickBot="1">
      <c r="A532" s="240" t="s">
        <v>582</v>
      </c>
      <c r="B532" s="241" t="s">
        <v>647</v>
      </c>
      <c r="C532" s="242" t="s">
        <v>649</v>
      </c>
      <c r="D532" s="245" t="s">
        <v>652</v>
      </c>
      <c r="E532" s="243" t="s">
        <v>654</v>
      </c>
      <c r="F532" s="244">
        <v>42893</v>
      </c>
      <c r="G532" s="251">
        <v>6000</v>
      </c>
    </row>
    <row r="533" spans="1:11" ht="15.75" thickBot="1">
      <c r="A533" s="240" t="s">
        <v>339</v>
      </c>
      <c r="B533" s="241" t="s">
        <v>647</v>
      </c>
      <c r="C533" s="242" t="s">
        <v>648</v>
      </c>
      <c r="D533" s="245" t="s">
        <v>650</v>
      </c>
      <c r="E533" s="243" t="s">
        <v>653</v>
      </c>
      <c r="F533" s="244">
        <v>42924</v>
      </c>
      <c r="G533" s="251">
        <v>7000</v>
      </c>
    </row>
    <row r="534" spans="1:11" ht="15.75" thickBot="1">
      <c r="A534" s="240" t="s">
        <v>330</v>
      </c>
      <c r="B534" s="241" t="s">
        <v>645</v>
      </c>
      <c r="C534" s="242" t="s">
        <v>649</v>
      </c>
      <c r="D534" s="245" t="s">
        <v>651</v>
      </c>
      <c r="E534" s="243" t="s">
        <v>654</v>
      </c>
      <c r="F534" s="244">
        <v>42956</v>
      </c>
      <c r="G534" s="251">
        <v>8000</v>
      </c>
    </row>
    <row r="535" spans="1:11" ht="15.75" thickBot="1">
      <c r="A535" s="240" t="s">
        <v>290</v>
      </c>
      <c r="B535" s="241" t="s">
        <v>645</v>
      </c>
      <c r="C535" s="242" t="s">
        <v>648</v>
      </c>
      <c r="D535" s="245" t="s">
        <v>652</v>
      </c>
      <c r="E535" s="243" t="s">
        <v>653</v>
      </c>
      <c r="F535" s="244">
        <v>42988</v>
      </c>
      <c r="G535" s="251">
        <v>9000</v>
      </c>
    </row>
    <row r="536" spans="1:11" ht="15.75" thickBot="1">
      <c r="A536" s="240" t="s">
        <v>592</v>
      </c>
      <c r="B536" s="241" t="s">
        <v>647</v>
      </c>
      <c r="C536" s="242" t="s">
        <v>649</v>
      </c>
      <c r="D536" s="245" t="s">
        <v>650</v>
      </c>
      <c r="E536" s="243" t="s">
        <v>654</v>
      </c>
      <c r="F536" s="244">
        <v>43019</v>
      </c>
      <c r="G536" s="251">
        <v>10000</v>
      </c>
    </row>
    <row r="537" spans="1:11" ht="15.75" thickBot="1">
      <c r="A537" s="240" t="s">
        <v>594</v>
      </c>
      <c r="B537" s="241" t="s">
        <v>647</v>
      </c>
      <c r="C537" s="242" t="s">
        <v>648</v>
      </c>
      <c r="D537" s="245" t="s">
        <v>651</v>
      </c>
      <c r="E537" s="243" t="s">
        <v>654</v>
      </c>
      <c r="F537" s="244">
        <v>43051</v>
      </c>
      <c r="G537" s="251">
        <v>11000</v>
      </c>
    </row>
    <row r="538" spans="1:11" ht="15.75" thickBot="1">
      <c r="A538" s="240" t="s">
        <v>597</v>
      </c>
      <c r="B538" s="241" t="s">
        <v>646</v>
      </c>
      <c r="C538" s="242" t="s">
        <v>649</v>
      </c>
      <c r="D538" s="245" t="s">
        <v>652</v>
      </c>
      <c r="E538" s="243" t="s">
        <v>654</v>
      </c>
      <c r="F538" s="244">
        <v>43081</v>
      </c>
      <c r="G538" s="251">
        <v>12000</v>
      </c>
    </row>
    <row r="539" spans="1:11" ht="15.75" thickBot="1">
      <c r="A539" s="240" t="s">
        <v>598</v>
      </c>
      <c r="B539" s="241" t="s">
        <v>647</v>
      </c>
      <c r="C539" s="242" t="s">
        <v>648</v>
      </c>
      <c r="D539" s="245" t="s">
        <v>650</v>
      </c>
      <c r="E539" s="243" t="s">
        <v>654</v>
      </c>
      <c r="F539" s="244">
        <v>43070</v>
      </c>
      <c r="G539" s="251">
        <v>13000</v>
      </c>
    </row>
    <row r="540" spans="1:11" ht="15.75" thickBot="1">
      <c r="A540" s="240" t="s">
        <v>599</v>
      </c>
      <c r="B540" s="241" t="s">
        <v>646</v>
      </c>
      <c r="C540" s="242" t="s">
        <v>649</v>
      </c>
      <c r="D540" s="245" t="s">
        <v>651</v>
      </c>
      <c r="E540" s="243" t="s">
        <v>653</v>
      </c>
      <c r="F540" s="244">
        <v>43041</v>
      </c>
      <c r="G540" s="251">
        <v>14000</v>
      </c>
    </row>
    <row r="541" spans="1:11" ht="15.75" thickBot="1">
      <c r="A541" s="240" t="s">
        <v>601</v>
      </c>
      <c r="B541" s="241" t="s">
        <v>646</v>
      </c>
      <c r="C541" s="242" t="s">
        <v>648</v>
      </c>
      <c r="D541" s="246" t="s">
        <v>652</v>
      </c>
      <c r="E541" s="243" t="s">
        <v>653</v>
      </c>
      <c r="F541" s="244">
        <v>43011</v>
      </c>
      <c r="G541" s="251">
        <v>15000</v>
      </c>
    </row>
    <row r="542" spans="1:11" ht="15.75" thickBot="1">
      <c r="A542" s="240" t="s">
        <v>279</v>
      </c>
      <c r="B542" s="241" t="s">
        <v>646</v>
      </c>
      <c r="C542" s="242" t="s">
        <v>649</v>
      </c>
      <c r="D542" s="245" t="s">
        <v>650</v>
      </c>
      <c r="E542" s="243" t="s">
        <v>653</v>
      </c>
      <c r="F542" s="244">
        <v>42982</v>
      </c>
      <c r="G542" s="251">
        <v>16000</v>
      </c>
    </row>
    <row r="543" spans="1:11" ht="15.75" thickBot="1">
      <c r="A543" s="240" t="s">
        <v>602</v>
      </c>
      <c r="B543" s="241" t="s">
        <v>646</v>
      </c>
      <c r="C543" s="242" t="s">
        <v>648</v>
      </c>
      <c r="D543" s="245" t="s">
        <v>651</v>
      </c>
      <c r="E543" s="243" t="s">
        <v>654</v>
      </c>
      <c r="F543" s="244">
        <v>42952</v>
      </c>
      <c r="G543" s="251">
        <v>17000</v>
      </c>
    </row>
    <row r="544" spans="1:11" ht="15.75" thickBot="1">
      <c r="A544" s="240" t="s">
        <v>70</v>
      </c>
      <c r="B544" s="241" t="s">
        <v>647</v>
      </c>
      <c r="C544" s="242" t="s">
        <v>649</v>
      </c>
      <c r="D544" s="245" t="s">
        <v>652</v>
      </c>
      <c r="E544" s="243" t="s">
        <v>653</v>
      </c>
      <c r="F544" s="244">
        <v>42922</v>
      </c>
      <c r="G544" s="251">
        <v>18000</v>
      </c>
    </row>
    <row r="545" spans="1:7" ht="15.75" thickBot="1">
      <c r="A545" s="240" t="s">
        <v>604</v>
      </c>
      <c r="B545" s="241" t="s">
        <v>646</v>
      </c>
      <c r="C545" s="242" t="s">
        <v>648</v>
      </c>
      <c r="D545" s="245" t="s">
        <v>650</v>
      </c>
      <c r="E545" s="243" t="s">
        <v>654</v>
      </c>
      <c r="F545" s="244">
        <v>42891</v>
      </c>
      <c r="G545" s="251">
        <v>19000</v>
      </c>
    </row>
    <row r="546" spans="1:7" ht="15.75" thickBot="1">
      <c r="A546" s="240" t="s">
        <v>283</v>
      </c>
      <c r="B546" s="241" t="s">
        <v>644</v>
      </c>
      <c r="C546" s="242" t="s">
        <v>649</v>
      </c>
      <c r="D546" s="245" t="s">
        <v>651</v>
      </c>
      <c r="E546" s="243" t="s">
        <v>653</v>
      </c>
      <c r="F546" s="244">
        <v>42859</v>
      </c>
      <c r="G546" s="251">
        <v>20000</v>
      </c>
    </row>
    <row r="547" spans="1:7" ht="15.75" thickBot="1">
      <c r="A547" s="240" t="s">
        <v>606</v>
      </c>
      <c r="B547" s="241" t="s">
        <v>645</v>
      </c>
      <c r="C547" s="242" t="s">
        <v>648</v>
      </c>
      <c r="D547" s="245" t="s">
        <v>652</v>
      </c>
      <c r="E547" s="243" t="s">
        <v>654</v>
      </c>
      <c r="F547" s="244">
        <v>42828</v>
      </c>
      <c r="G547" s="251">
        <v>21000</v>
      </c>
    </row>
    <row r="548" spans="1:7">
      <c r="B548" s="237"/>
    </row>
    <row r="559" spans="1:7" ht="27" thickBot="1">
      <c r="A559" s="346" t="s">
        <v>698</v>
      </c>
      <c r="B559" s="346"/>
      <c r="C559" s="346"/>
      <c r="D559" s="346"/>
      <c r="E559" s="346"/>
    </row>
    <row r="560" spans="1:7" ht="15.75" thickBot="1">
      <c r="A560" s="347" t="s">
        <v>659</v>
      </c>
      <c r="B560" s="347"/>
      <c r="C560" s="239" t="s">
        <v>660</v>
      </c>
      <c r="D560" s="239" t="s">
        <v>661</v>
      </c>
      <c r="E560" s="255" t="s">
        <v>678</v>
      </c>
    </row>
    <row r="561" spans="1:7" ht="15.75" thickBot="1">
      <c r="A561" s="338" t="s">
        <v>662</v>
      </c>
      <c r="B561" s="338"/>
      <c r="C561" s="256">
        <v>6</v>
      </c>
      <c r="D561" s="257" t="str">
        <f>REPT("*",C561)</f>
        <v>******</v>
      </c>
      <c r="E561" s="259" t="str">
        <f>REPT("#",C561)</f>
        <v>######</v>
      </c>
    </row>
    <row r="562" spans="1:7" ht="15.75" thickBot="1">
      <c r="A562" s="338" t="s">
        <v>663</v>
      </c>
      <c r="B562" s="338"/>
      <c r="C562" s="256">
        <v>4</v>
      </c>
      <c r="D562" s="260" t="str">
        <f t="shared" ref="D562:D569" si="41">REPT("*",C562)</f>
        <v>****</v>
      </c>
      <c r="E562" s="258" t="str">
        <f t="shared" ref="E562:E569" si="42">REPT("#",C562)</f>
        <v>####</v>
      </c>
    </row>
    <row r="563" spans="1:7" ht="15.75" thickBot="1">
      <c r="A563" s="338" t="s">
        <v>664</v>
      </c>
      <c r="B563" s="338"/>
      <c r="C563" s="256">
        <v>3</v>
      </c>
      <c r="D563" s="257" t="str">
        <f t="shared" si="41"/>
        <v>***</v>
      </c>
      <c r="E563" s="259" t="str">
        <f t="shared" si="42"/>
        <v>###</v>
      </c>
    </row>
    <row r="564" spans="1:7" ht="15.75" thickBot="1">
      <c r="A564" s="338" t="s">
        <v>665</v>
      </c>
      <c r="B564" s="338"/>
      <c r="C564" s="256">
        <v>2</v>
      </c>
      <c r="D564" s="260" t="str">
        <f t="shared" si="41"/>
        <v>**</v>
      </c>
      <c r="E564" s="258" t="str">
        <f t="shared" si="42"/>
        <v>##</v>
      </c>
    </row>
    <row r="565" spans="1:7" ht="15.75" thickBot="1">
      <c r="A565" s="338" t="s">
        <v>666</v>
      </c>
      <c r="B565" s="338"/>
      <c r="C565" s="256">
        <v>1</v>
      </c>
      <c r="D565" s="257" t="str">
        <f t="shared" si="41"/>
        <v>*</v>
      </c>
      <c r="E565" s="259" t="str">
        <f t="shared" si="42"/>
        <v>#</v>
      </c>
    </row>
    <row r="566" spans="1:7" ht="15.75" thickBot="1">
      <c r="A566" s="338" t="s">
        <v>181</v>
      </c>
      <c r="B566" s="338"/>
      <c r="C566" s="256">
        <v>2</v>
      </c>
      <c r="D566" s="260" t="str">
        <f t="shared" si="41"/>
        <v>**</v>
      </c>
      <c r="E566" s="258" t="str">
        <f t="shared" si="42"/>
        <v>##</v>
      </c>
      <c r="G566" s="26"/>
    </row>
    <row r="567" spans="1:7" ht="15.75" thickBot="1">
      <c r="A567" s="338" t="s">
        <v>182</v>
      </c>
      <c r="B567" s="338"/>
      <c r="C567" s="256">
        <v>3</v>
      </c>
      <c r="D567" s="257" t="str">
        <f t="shared" si="41"/>
        <v>***</v>
      </c>
      <c r="E567" s="259" t="str">
        <f t="shared" si="42"/>
        <v>###</v>
      </c>
    </row>
    <row r="568" spans="1:7" ht="15.75" thickBot="1">
      <c r="A568" s="338" t="s">
        <v>667</v>
      </c>
      <c r="B568" s="338"/>
      <c r="C568" s="256">
        <v>4</v>
      </c>
      <c r="D568" s="260" t="str">
        <f t="shared" si="41"/>
        <v>****</v>
      </c>
      <c r="E568" s="258" t="str">
        <f t="shared" si="42"/>
        <v>####</v>
      </c>
    </row>
    <row r="569" spans="1:7" ht="15.75" thickBot="1">
      <c r="A569" s="338" t="s">
        <v>178</v>
      </c>
      <c r="B569" s="338"/>
      <c r="C569" s="256">
        <v>6</v>
      </c>
      <c r="D569" s="257" t="str">
        <f t="shared" si="41"/>
        <v>******</v>
      </c>
      <c r="E569" s="259" t="str">
        <f t="shared" si="42"/>
        <v>######</v>
      </c>
    </row>
    <row r="570" spans="1:7">
      <c r="C570" s="9"/>
    </row>
    <row r="575" spans="1:7" ht="26.25">
      <c r="B575" s="345" t="s">
        <v>677</v>
      </c>
      <c r="C575" s="345"/>
    </row>
    <row r="576" spans="1:7">
      <c r="A576" s="247" t="s">
        <v>668</v>
      </c>
      <c r="B576" t="str">
        <f>REPT(A576,10)</f>
        <v xml:space="preserve">LOVE LOVE LOVE LOVE LOVE LOVE LOVE LOVE LOVE LOVE </v>
      </c>
    </row>
    <row r="577" spans="1:5">
      <c r="A577" s="247" t="s">
        <v>669</v>
      </c>
      <c r="B577" t="str">
        <f t="shared" ref="B577:B586" si="43">REPT(A577,10)</f>
        <v xml:space="preserve">ANJU ANJU ANJU ANJU ANJU ANJU ANJU ANJU ANJU ANJU </v>
      </c>
    </row>
    <row r="578" spans="1:5">
      <c r="A578" s="247" t="s">
        <v>670</v>
      </c>
      <c r="B578" t="str">
        <f t="shared" si="43"/>
        <v>MANUMANUMANUMANUMANUMANUMANUMANUMANUMANU</v>
      </c>
    </row>
    <row r="579" spans="1:5">
      <c r="A579" s="247" t="s">
        <v>418</v>
      </c>
      <c r="B579" t="str">
        <f t="shared" si="43"/>
        <v>SANJUSANJUSANJUSANJUSANJUSANJUSANJUSANJUSANJUSANJU</v>
      </c>
    </row>
    <row r="580" spans="1:5">
      <c r="A580" s="247" t="s">
        <v>671</v>
      </c>
      <c r="B580" t="str">
        <f t="shared" si="43"/>
        <v xml:space="preserve">LOKESH LOKESH LOKESH LOKESH LOKESH LOKESH LOKESH LOKESH LOKESH LOKESH </v>
      </c>
    </row>
    <row r="581" spans="1:5">
      <c r="A581" s="247" t="s">
        <v>679</v>
      </c>
      <c r="B581" t="str">
        <f t="shared" si="43"/>
        <v>JOSEFJOSEFJOSEFJOSEFJOSEFJOSEFJOSEFJOSEFJOSEFJOSEF</v>
      </c>
    </row>
    <row r="582" spans="1:5">
      <c r="A582" s="247" t="s">
        <v>672</v>
      </c>
      <c r="B582" t="str">
        <f t="shared" si="43"/>
        <v>ASLAMASLAMASLAMASLAMASLAMASLAMASLAMASLAMASLAMASLAM</v>
      </c>
    </row>
    <row r="583" spans="1:5">
      <c r="A583" s="247" t="s">
        <v>673</v>
      </c>
      <c r="B583" t="str">
        <f t="shared" si="43"/>
        <v xml:space="preserve">GURU GURU GURU GURU GURU GURU GURU GURU GURU GURU </v>
      </c>
    </row>
    <row r="584" spans="1:5">
      <c r="A584" s="247" t="s">
        <v>674</v>
      </c>
      <c r="B584" t="str">
        <f t="shared" si="43"/>
        <v xml:space="preserve">GITA GITA GITA GITA GITA GITA GITA GITA GITA GITA </v>
      </c>
    </row>
    <row r="585" spans="1:5">
      <c r="A585" s="247" t="s">
        <v>675</v>
      </c>
      <c r="B585" t="str">
        <f t="shared" si="43"/>
        <v xml:space="preserve">MADHU MADHU MADHU MADHU MADHU MADHU MADHU MADHU MADHU MADHU </v>
      </c>
    </row>
    <row r="586" spans="1:5">
      <c r="A586" s="247" t="s">
        <v>676</v>
      </c>
      <c r="B586" t="str">
        <f t="shared" si="43"/>
        <v xml:space="preserve">MOHAN MOHAN MOHAN MOHAN MOHAN MOHAN MOHAN MOHAN MOHAN MOHAN </v>
      </c>
    </row>
    <row r="588" spans="1:5">
      <c r="B588" s="247"/>
    </row>
    <row r="589" spans="1:5" ht="27" thickBot="1">
      <c r="B589" s="247"/>
      <c r="C589" s="252" t="s">
        <v>684</v>
      </c>
    </row>
    <row r="590" spans="1:5" ht="15.75" thickBot="1">
      <c r="A590" s="239" t="s">
        <v>683</v>
      </c>
      <c r="B590" s="239" t="s">
        <v>684</v>
      </c>
      <c r="D590" s="239" t="s">
        <v>696</v>
      </c>
      <c r="E590" s="239" t="s">
        <v>684</v>
      </c>
    </row>
    <row r="591" spans="1:5" ht="15.75" thickBot="1">
      <c r="A591" s="253" t="s">
        <v>680</v>
      </c>
      <c r="B591" s="253" t="str">
        <f>SUBSTITUTE(A591,"-","")</f>
        <v>1212345676</v>
      </c>
      <c r="D591" s="253" t="s">
        <v>690</v>
      </c>
      <c r="E591" s="253" t="str">
        <f>SUBSTITUTE(D591,",","-")</f>
        <v>RAIPUR-492101</v>
      </c>
    </row>
    <row r="592" spans="1:5" ht="15.75" thickBot="1">
      <c r="A592" s="253" t="s">
        <v>681</v>
      </c>
      <c r="B592" s="253" t="str">
        <f t="shared" ref="B592:B598" si="44">SUBSTITUTE(A592,"-","")</f>
        <v>6688779988</v>
      </c>
      <c r="D592" s="254" t="s">
        <v>691</v>
      </c>
      <c r="E592" s="253" t="str">
        <f t="shared" ref="E592:E597" si="45">SUBSTITUTE(D592,",","-")</f>
        <v>BASTER-999999</v>
      </c>
    </row>
    <row r="593" spans="1:15" ht="15.75" thickBot="1">
      <c r="A593" s="253" t="s">
        <v>682</v>
      </c>
      <c r="B593" s="253" t="str">
        <f t="shared" si="44"/>
        <v>7799886655</v>
      </c>
      <c r="D593" s="254" t="s">
        <v>692</v>
      </c>
      <c r="E593" s="253" t="str">
        <f t="shared" si="45"/>
        <v>DURG-888888</v>
      </c>
    </row>
    <row r="594" spans="1:15" ht="15.75" thickBot="1">
      <c r="A594" s="253" t="s">
        <v>685</v>
      </c>
      <c r="B594" s="253" t="str">
        <f t="shared" si="44"/>
        <v>2233445566</v>
      </c>
      <c r="D594" s="253" t="s">
        <v>693</v>
      </c>
      <c r="E594" s="253" t="str">
        <f t="shared" si="45"/>
        <v>BHILAI-777777</v>
      </c>
    </row>
    <row r="595" spans="1:15" ht="15.75" thickBot="1">
      <c r="A595" s="253" t="s">
        <v>686</v>
      </c>
      <c r="B595" s="253" t="str">
        <f t="shared" si="44"/>
        <v>1122336688</v>
      </c>
      <c r="D595" s="253" t="s">
        <v>694</v>
      </c>
      <c r="E595" s="253" t="str">
        <f t="shared" si="45"/>
        <v>KANKER-666666</v>
      </c>
    </row>
    <row r="596" spans="1:15" ht="15.75" thickBot="1">
      <c r="A596" s="253" t="s">
        <v>687</v>
      </c>
      <c r="B596" s="253" t="str">
        <f t="shared" si="44"/>
        <v>9876564523</v>
      </c>
      <c r="D596" s="253" t="s">
        <v>695</v>
      </c>
      <c r="E596" s="253" t="str">
        <f t="shared" si="45"/>
        <v>KORBA-555555</v>
      </c>
    </row>
    <row r="597" spans="1:15" ht="15.75" thickBot="1">
      <c r="A597" s="253" t="s">
        <v>688</v>
      </c>
      <c r="B597" s="253" t="str">
        <f t="shared" si="44"/>
        <v>3476879878</v>
      </c>
      <c r="D597" s="253" t="s">
        <v>697</v>
      </c>
      <c r="E597" s="253" t="str">
        <f t="shared" si="45"/>
        <v>KORIYA-444444</v>
      </c>
    </row>
    <row r="598" spans="1:15" ht="15.75" thickBot="1">
      <c r="A598" s="253" t="s">
        <v>689</v>
      </c>
      <c r="B598" s="253" t="str">
        <f t="shared" si="44"/>
        <v>8798788787</v>
      </c>
      <c r="D598" s="79"/>
      <c r="E598" s="247"/>
    </row>
    <row r="599" spans="1:15">
      <c r="B599" s="247"/>
      <c r="D599" s="79"/>
    </row>
    <row r="600" spans="1:15">
      <c r="D600" s="79"/>
    </row>
    <row r="602" spans="1:15" ht="15.75" thickBot="1"/>
    <row r="603" spans="1:15" ht="15.75" thickBot="1">
      <c r="A603" s="342" t="s">
        <v>702</v>
      </c>
      <c r="B603" s="342"/>
      <c r="C603" s="342"/>
      <c r="D603" s="342"/>
      <c r="E603" s="342"/>
      <c r="H603" s="265" t="s">
        <v>707</v>
      </c>
    </row>
    <row r="604" spans="1:15" ht="15.75" thickBot="1">
      <c r="A604" s="342"/>
      <c r="B604" s="342"/>
      <c r="C604" s="342"/>
      <c r="D604" s="342"/>
      <c r="E604" s="342"/>
      <c r="H604" s="29">
        <f t="shared" ref="H604:O613" ca="1" si="46">RAND()</f>
        <v>0.33955726944551778</v>
      </c>
      <c r="I604" s="29">
        <f t="shared" ca="1" si="46"/>
        <v>0.7402569799852019</v>
      </c>
      <c r="J604" s="29">
        <f t="shared" ca="1" si="46"/>
        <v>0.61078001667084125</v>
      </c>
      <c r="K604" s="29">
        <f t="shared" ca="1" si="46"/>
        <v>0.50615804486341975</v>
      </c>
      <c r="L604" s="29">
        <f t="shared" ca="1" si="46"/>
        <v>0.58255169493567971</v>
      </c>
      <c r="M604" s="29">
        <f t="shared" ca="1" si="46"/>
        <v>0.81014016785912801</v>
      </c>
      <c r="N604" s="29">
        <f t="shared" ca="1" si="46"/>
        <v>0.83467410912881679</v>
      </c>
      <c r="O604" s="29">
        <f t="shared" ca="1" si="46"/>
        <v>0.75566562421615657</v>
      </c>
    </row>
    <row r="605" spans="1:15" ht="15.75" thickBot="1">
      <c r="A605" s="263" t="s">
        <v>360</v>
      </c>
      <c r="B605" s="264" t="s">
        <v>699</v>
      </c>
      <c r="C605" s="263" t="s">
        <v>700</v>
      </c>
      <c r="D605" s="263" t="s">
        <v>701</v>
      </c>
      <c r="E605" s="263" t="s">
        <v>702</v>
      </c>
      <c r="H605" s="29">
        <f t="shared" ca="1" si="46"/>
        <v>0.74444520678633785</v>
      </c>
      <c r="I605" s="29">
        <f t="shared" ca="1" si="46"/>
        <v>0.59399113370601153</v>
      </c>
      <c r="J605" s="29">
        <f t="shared" ca="1" si="46"/>
        <v>0.64020984635237177</v>
      </c>
      <c r="K605" s="29">
        <f t="shared" ca="1" si="46"/>
        <v>0.12931113808776762</v>
      </c>
      <c r="L605" s="29">
        <f t="shared" ca="1" si="46"/>
        <v>0.4021295014131816</v>
      </c>
      <c r="M605" s="29">
        <f t="shared" ca="1" si="46"/>
        <v>0.92082182046497074</v>
      </c>
      <c r="N605" s="29">
        <f t="shared" ca="1" si="46"/>
        <v>0.57371346841229132</v>
      </c>
      <c r="O605" s="29">
        <f t="shared" ca="1" si="46"/>
        <v>0.29388350729969082</v>
      </c>
    </row>
    <row r="606" spans="1:15" ht="15.75" thickBot="1">
      <c r="A606" s="262">
        <v>1010</v>
      </c>
      <c r="B606" s="261"/>
      <c r="C606" s="81"/>
      <c r="D606" s="81"/>
      <c r="E606" s="81"/>
      <c r="H606" s="29">
        <f t="shared" ca="1" si="46"/>
        <v>0.37874882583125141</v>
      </c>
      <c r="I606" s="29">
        <f t="shared" ca="1" si="46"/>
        <v>0.69450106615866591</v>
      </c>
      <c r="J606" s="29">
        <f t="shared" ca="1" si="46"/>
        <v>0.26601683761154948</v>
      </c>
      <c r="K606" s="29">
        <f t="shared" ca="1" si="46"/>
        <v>6.0902464778110676E-2</v>
      </c>
      <c r="L606" s="29">
        <f t="shared" ca="1" si="46"/>
        <v>0.17776456975872845</v>
      </c>
      <c r="M606" s="29">
        <f t="shared" ca="1" si="46"/>
        <v>3.3149496658339439E-2</v>
      </c>
      <c r="N606" s="29">
        <f t="shared" ca="1" si="46"/>
        <v>0.47087491527269165</v>
      </c>
      <c r="O606" s="29">
        <f t="shared" ca="1" si="46"/>
        <v>0.34967167344926531</v>
      </c>
    </row>
    <row r="607" spans="1:15" ht="15.75" thickBot="1">
      <c r="A607" s="250">
        <v>1011</v>
      </c>
      <c r="B607" s="81"/>
      <c r="C607" s="81"/>
      <c r="D607" s="81"/>
      <c r="E607" s="81"/>
      <c r="H607" s="29">
        <f t="shared" ca="1" si="46"/>
        <v>0.63607684907875495</v>
      </c>
      <c r="I607" s="29">
        <f t="shared" ca="1" si="46"/>
        <v>0.25637177781265486</v>
      </c>
      <c r="J607" s="29">
        <f t="shared" ca="1" si="46"/>
        <v>0.28235895514398601</v>
      </c>
      <c r="K607" s="29">
        <f t="shared" ca="1" si="46"/>
        <v>0.85113742133329562</v>
      </c>
      <c r="L607" s="29">
        <f t="shared" ca="1" si="46"/>
        <v>0.17456498593640934</v>
      </c>
      <c r="M607" s="29">
        <f t="shared" ca="1" si="46"/>
        <v>0.13406989916766054</v>
      </c>
      <c r="N607" s="29">
        <f t="shared" ca="1" si="46"/>
        <v>9.9871078998777563E-2</v>
      </c>
      <c r="O607" s="29">
        <f t="shared" ca="1" si="46"/>
        <v>0.22763276669990962</v>
      </c>
    </row>
    <row r="608" spans="1:15" ht="15.75" thickBot="1">
      <c r="A608" s="250">
        <v>1012</v>
      </c>
      <c r="B608" s="81"/>
      <c r="C608" s="81"/>
      <c r="D608" s="81"/>
      <c r="E608" s="81"/>
      <c r="H608" s="29">
        <f t="shared" ca="1" si="46"/>
        <v>0.41746326417655033</v>
      </c>
      <c r="I608" s="29">
        <f t="shared" ca="1" si="46"/>
        <v>0.84489534113089704</v>
      </c>
      <c r="J608" s="29">
        <f t="shared" ca="1" si="46"/>
        <v>0.94485635395155376</v>
      </c>
      <c r="K608" s="29">
        <f t="shared" ca="1" si="46"/>
        <v>0.14534414605997981</v>
      </c>
      <c r="L608" s="29">
        <f t="shared" ca="1" si="46"/>
        <v>0.11652670522623509</v>
      </c>
      <c r="M608" s="29">
        <f t="shared" ca="1" si="46"/>
        <v>0.27504561611733092</v>
      </c>
      <c r="N608" s="29">
        <f t="shared" ca="1" si="46"/>
        <v>0.52786885240202897</v>
      </c>
      <c r="O608" s="29">
        <f t="shared" ca="1" si="46"/>
        <v>0.96317722175288534</v>
      </c>
    </row>
    <row r="609" spans="1:15" ht="15.75" thickBot="1">
      <c r="A609" s="250">
        <v>1013</v>
      </c>
      <c r="B609" s="81"/>
      <c r="C609" s="81"/>
      <c r="D609" s="81"/>
      <c r="E609" s="81"/>
      <c r="H609" s="29">
        <f t="shared" ca="1" si="46"/>
        <v>0.63630725830398949</v>
      </c>
      <c r="I609" s="29">
        <f t="shared" ca="1" si="46"/>
        <v>4.9530322007482752E-2</v>
      </c>
      <c r="J609" s="29">
        <f t="shared" ca="1" si="46"/>
        <v>1.8471505218548678E-2</v>
      </c>
      <c r="K609" s="29">
        <f t="shared" ca="1" si="46"/>
        <v>0.96781024865921084</v>
      </c>
      <c r="L609" s="29">
        <f t="shared" ca="1" si="46"/>
        <v>0.11133949105323016</v>
      </c>
      <c r="M609" s="29">
        <f t="shared" ca="1" si="46"/>
        <v>0.25992008274686729</v>
      </c>
      <c r="N609" s="29">
        <f t="shared" ca="1" si="46"/>
        <v>4.7236352108654955E-2</v>
      </c>
      <c r="O609" s="29">
        <f t="shared" ca="1" si="46"/>
        <v>0.11039945655077332</v>
      </c>
    </row>
    <row r="610" spans="1:15" ht="15.75" thickBot="1">
      <c r="A610" s="250">
        <v>1014</v>
      </c>
      <c r="B610" s="81"/>
      <c r="C610" s="81"/>
      <c r="D610" s="81"/>
      <c r="E610" s="81"/>
      <c r="H610" s="29">
        <f t="shared" ca="1" si="46"/>
        <v>0.3700850836062699</v>
      </c>
      <c r="I610" s="29">
        <f t="shared" ca="1" si="46"/>
        <v>0.33891309145312132</v>
      </c>
      <c r="J610" s="29">
        <f t="shared" ca="1" si="46"/>
        <v>0.91021768476386278</v>
      </c>
      <c r="K610" s="29">
        <f t="shared" ca="1" si="46"/>
        <v>4.258709630775126E-2</v>
      </c>
      <c r="L610" s="29">
        <f t="shared" ca="1" si="46"/>
        <v>0.17481804066199214</v>
      </c>
      <c r="M610" s="29">
        <f t="shared" ca="1" si="46"/>
        <v>0.15853356941058472</v>
      </c>
      <c r="N610" s="29">
        <f t="shared" ca="1" si="46"/>
        <v>0.93597539611679315</v>
      </c>
      <c r="O610" s="29">
        <f t="shared" ca="1" si="46"/>
        <v>0.83124562361379795</v>
      </c>
    </row>
    <row r="611" spans="1:15" ht="15.75" thickBot="1">
      <c r="A611" s="250">
        <v>1015</v>
      </c>
      <c r="B611" s="81"/>
      <c r="C611" s="81"/>
      <c r="D611" s="81"/>
      <c r="E611" s="81"/>
      <c r="H611" s="29">
        <f t="shared" ca="1" si="46"/>
        <v>0.46336915408498136</v>
      </c>
      <c r="I611" s="29">
        <f t="shared" ca="1" si="46"/>
        <v>0.22674855477704714</v>
      </c>
      <c r="J611" s="29">
        <f t="shared" ca="1" si="46"/>
        <v>0.30794493373601295</v>
      </c>
      <c r="K611" s="29">
        <f t="shared" ca="1" si="46"/>
        <v>0.84200542077795859</v>
      </c>
      <c r="L611" s="29">
        <f t="shared" ca="1" si="46"/>
        <v>5.9725277055311388E-2</v>
      </c>
      <c r="M611" s="29">
        <f t="shared" ca="1" si="46"/>
        <v>9.5184172476194817E-2</v>
      </c>
      <c r="N611" s="29">
        <f t="shared" ca="1" si="46"/>
        <v>0.63462145255214719</v>
      </c>
      <c r="O611" s="29">
        <f t="shared" ca="1" si="46"/>
        <v>0.48820180176094863</v>
      </c>
    </row>
    <row r="612" spans="1:15" ht="15.75" thickBot="1">
      <c r="A612" s="250">
        <v>1016</v>
      </c>
      <c r="B612" s="81"/>
      <c r="C612" s="81"/>
      <c r="D612" s="81"/>
      <c r="E612" s="81"/>
      <c r="H612" s="29">
        <f t="shared" ca="1" si="46"/>
        <v>0.22634598496289371</v>
      </c>
      <c r="I612" s="29">
        <f t="shared" ca="1" si="46"/>
        <v>0.57350613425258512</v>
      </c>
      <c r="J612" s="29">
        <f t="shared" ca="1" si="46"/>
        <v>0.79529179908677117</v>
      </c>
      <c r="K612" s="29">
        <f t="shared" ca="1" si="46"/>
        <v>0.12210835693173605</v>
      </c>
      <c r="L612" s="29">
        <f t="shared" ca="1" si="46"/>
        <v>0.24868299247332626</v>
      </c>
      <c r="M612" s="29">
        <f t="shared" ca="1" si="46"/>
        <v>0.35053232735350015</v>
      </c>
      <c r="N612" s="29">
        <f t="shared" ca="1" si="46"/>
        <v>0.55116005848224803</v>
      </c>
      <c r="O612" s="29">
        <f t="shared" ca="1" si="46"/>
        <v>0.58453981022957979</v>
      </c>
    </row>
    <row r="613" spans="1:15" ht="15.75" thickBot="1">
      <c r="A613" s="250">
        <v>1017</v>
      </c>
      <c r="B613" s="81"/>
      <c r="C613" s="81"/>
      <c r="D613" s="81"/>
      <c r="E613" s="81"/>
      <c r="H613" s="29">
        <f t="shared" ca="1" si="46"/>
        <v>0.19849544345107795</v>
      </c>
      <c r="I613" s="29">
        <f t="shared" ca="1" si="46"/>
        <v>0.96032075237034076</v>
      </c>
      <c r="J613" s="29">
        <f t="shared" ca="1" si="46"/>
        <v>0.80664936060662384</v>
      </c>
      <c r="K613" s="29">
        <f t="shared" ca="1" si="46"/>
        <v>0.82141613134323421</v>
      </c>
      <c r="L613" s="29">
        <f t="shared" ca="1" si="46"/>
        <v>7.5267463184254702E-2</v>
      </c>
      <c r="M613" s="29">
        <f t="shared" ca="1" si="46"/>
        <v>0.31226850394434802</v>
      </c>
      <c r="N613" s="29">
        <f t="shared" ca="1" si="46"/>
        <v>0.2924342757606655</v>
      </c>
      <c r="O613" s="29">
        <f t="shared" ca="1" si="46"/>
        <v>7.9705308123867447E-4</v>
      </c>
    </row>
    <row r="614" spans="1:15" ht="15.75" thickBot="1">
      <c r="A614" s="250">
        <v>1018</v>
      </c>
      <c r="B614" s="81"/>
      <c r="C614" s="81"/>
      <c r="D614" s="81"/>
      <c r="E614" s="81"/>
      <c r="H614" s="29">
        <f t="shared" ref="H614:O622" ca="1" si="47">RAND()</f>
        <v>0.3446096679904187</v>
      </c>
      <c r="I614" s="29">
        <f t="shared" ca="1" si="47"/>
        <v>0.39336159891988309</v>
      </c>
      <c r="J614" s="29">
        <f t="shared" ca="1" si="47"/>
        <v>0.44163756897261819</v>
      </c>
      <c r="K614" s="29">
        <f t="shared" ca="1" si="47"/>
        <v>0.33575664636747993</v>
      </c>
      <c r="L614" s="29">
        <f t="shared" ca="1" si="47"/>
        <v>8.3811405012776952E-2</v>
      </c>
      <c r="M614" s="29">
        <f t="shared" ca="1" si="47"/>
        <v>0.79654551575248789</v>
      </c>
      <c r="N614" s="29">
        <f t="shared" ca="1" si="47"/>
        <v>0.912213249702716</v>
      </c>
      <c r="O614" s="29">
        <f t="shared" ca="1" si="47"/>
        <v>0.43141450677676696</v>
      </c>
    </row>
    <row r="615" spans="1:15" ht="15.75" thickBot="1">
      <c r="A615" s="250">
        <v>1019</v>
      </c>
      <c r="B615" s="81"/>
      <c r="C615" s="81"/>
      <c r="D615" s="81"/>
      <c r="E615" s="81"/>
      <c r="H615" s="29">
        <f t="shared" ca="1" si="47"/>
        <v>0.94224331087768753</v>
      </c>
      <c r="I615" s="29">
        <f t="shared" ca="1" si="47"/>
        <v>0.4553786883473725</v>
      </c>
      <c r="J615" s="29">
        <f t="shared" ca="1" si="47"/>
        <v>1.4404422020033003E-2</v>
      </c>
      <c r="K615" s="29">
        <f t="shared" ca="1" si="47"/>
        <v>0.95741047349744601</v>
      </c>
      <c r="L615" s="29">
        <f t="shared" ca="1" si="47"/>
        <v>0.92512450044722261</v>
      </c>
      <c r="M615" s="29">
        <f t="shared" ca="1" si="47"/>
        <v>0.27278142757697155</v>
      </c>
      <c r="N615" s="29">
        <f t="shared" ca="1" si="47"/>
        <v>0.38554546529215417</v>
      </c>
      <c r="O615" s="29">
        <f t="shared" ca="1" si="47"/>
        <v>0.44208235825455766</v>
      </c>
    </row>
    <row r="616" spans="1:15" ht="15.75" thickBot="1">
      <c r="A616" s="250">
        <v>1020</v>
      </c>
      <c r="B616" s="81"/>
      <c r="C616" s="81"/>
      <c r="D616" s="81"/>
      <c r="E616" s="81"/>
      <c r="H616" s="29">
        <f t="shared" ca="1" si="47"/>
        <v>0.13417157452721185</v>
      </c>
      <c r="I616" s="29">
        <f t="shared" ca="1" si="47"/>
        <v>0.16972941210094961</v>
      </c>
      <c r="J616" s="29">
        <f t="shared" ca="1" si="47"/>
        <v>0.11414379732623381</v>
      </c>
      <c r="K616" s="29">
        <f t="shared" ca="1" si="47"/>
        <v>0.30525973492276659</v>
      </c>
      <c r="L616" s="29">
        <f t="shared" ca="1" si="47"/>
        <v>0.47776118524561118</v>
      </c>
      <c r="M616" s="29">
        <f t="shared" ca="1" si="47"/>
        <v>0.74091388518861967</v>
      </c>
      <c r="N616" s="29">
        <f t="shared" ca="1" si="47"/>
        <v>0.55388207747772</v>
      </c>
      <c r="O616" s="29">
        <f t="shared" ca="1" si="47"/>
        <v>6.6805192239841604E-2</v>
      </c>
    </row>
    <row r="617" spans="1:15" ht="15.75" thickBot="1">
      <c r="A617" s="250">
        <v>1021</v>
      </c>
      <c r="B617" s="81"/>
      <c r="C617" s="81"/>
      <c r="D617" s="81"/>
      <c r="E617" s="81"/>
      <c r="H617" s="29">
        <f t="shared" ca="1" si="47"/>
        <v>0.1852132029853637</v>
      </c>
      <c r="I617" s="29">
        <f t="shared" ca="1" si="47"/>
        <v>0.56506942661159942</v>
      </c>
      <c r="J617" s="29">
        <f t="shared" ca="1" si="47"/>
        <v>0.4440583452821576</v>
      </c>
      <c r="K617" s="29">
        <f t="shared" ca="1" si="47"/>
        <v>0.92644612109266844</v>
      </c>
      <c r="L617" s="29">
        <f t="shared" ca="1" si="47"/>
        <v>0.83991728749115779</v>
      </c>
      <c r="M617" s="29">
        <f t="shared" ca="1" si="47"/>
        <v>0.9072595890633377</v>
      </c>
      <c r="N617" s="29">
        <f t="shared" ca="1" si="47"/>
        <v>0.88159170402179243</v>
      </c>
      <c r="O617" s="29">
        <f t="shared" ca="1" si="47"/>
        <v>0.90464475941755573</v>
      </c>
    </row>
    <row r="618" spans="1:15" ht="15.75" thickBot="1">
      <c r="A618" s="250">
        <v>1022</v>
      </c>
      <c r="B618" s="81"/>
      <c r="C618" s="81"/>
      <c r="D618" s="81"/>
      <c r="E618" s="81"/>
      <c r="H618" s="29">
        <f t="shared" ca="1" si="47"/>
        <v>0.34429791148006839</v>
      </c>
      <c r="I618" s="29">
        <f t="shared" ca="1" si="47"/>
        <v>0.12113233246374389</v>
      </c>
      <c r="J618" s="29">
        <f t="shared" ca="1" si="47"/>
        <v>0.10918580396148214</v>
      </c>
      <c r="K618" s="29">
        <f t="shared" ca="1" si="47"/>
        <v>0.54897839774903989</v>
      </c>
      <c r="L618" s="29">
        <f t="shared" ca="1" si="47"/>
        <v>2.6711059449502139E-2</v>
      </c>
      <c r="M618" s="29">
        <f t="shared" ca="1" si="47"/>
        <v>0.83715836246881836</v>
      </c>
      <c r="N618" s="29">
        <f t="shared" ca="1" si="47"/>
        <v>0.45493067434220169</v>
      </c>
      <c r="O618" s="29">
        <f t="shared" ca="1" si="47"/>
        <v>0.6669013245726918</v>
      </c>
    </row>
    <row r="619" spans="1:15" ht="15.75" thickBot="1">
      <c r="A619" s="250">
        <v>1023</v>
      </c>
      <c r="B619" s="81"/>
      <c r="C619" s="81"/>
      <c r="D619" s="81"/>
      <c r="E619" s="81"/>
      <c r="H619" s="29">
        <f t="shared" ca="1" si="47"/>
        <v>0.49377135371118897</v>
      </c>
      <c r="I619" s="29">
        <f t="shared" ca="1" si="47"/>
        <v>0.49121702631403963</v>
      </c>
      <c r="J619" s="29">
        <f t="shared" ca="1" si="47"/>
        <v>0.65521907162158044</v>
      </c>
      <c r="K619" s="29">
        <f t="shared" ca="1" si="47"/>
        <v>0.79337048963702195</v>
      </c>
      <c r="L619" s="29">
        <f t="shared" ca="1" si="47"/>
        <v>0.6577201535190611</v>
      </c>
      <c r="M619" s="29">
        <f t="shared" ca="1" si="47"/>
        <v>0.43167407867600627</v>
      </c>
      <c r="N619" s="29">
        <f t="shared" ca="1" si="47"/>
        <v>0.6999596935599568</v>
      </c>
      <c r="O619" s="29">
        <f t="shared" ca="1" si="47"/>
        <v>0.24283348793935478</v>
      </c>
    </row>
    <row r="620" spans="1:15" ht="15.75" thickBot="1">
      <c r="A620" s="250">
        <v>1024</v>
      </c>
      <c r="B620" s="81"/>
      <c r="C620" s="81"/>
      <c r="D620" s="81"/>
      <c r="E620" s="81"/>
      <c r="H620" s="29">
        <f t="shared" ca="1" si="47"/>
        <v>0.47724555537795643</v>
      </c>
      <c r="I620" s="29">
        <f t="shared" ca="1" si="47"/>
        <v>5.0048187374402531E-2</v>
      </c>
      <c r="J620" s="29">
        <f t="shared" ca="1" si="47"/>
        <v>0.34981031049454003</v>
      </c>
      <c r="K620" s="29">
        <f t="shared" ca="1" si="47"/>
        <v>0.37646801186551393</v>
      </c>
      <c r="L620" s="29">
        <f t="shared" ca="1" si="47"/>
        <v>0.51734512935556776</v>
      </c>
      <c r="M620" s="29">
        <f t="shared" ca="1" si="47"/>
        <v>0.12524255310736709</v>
      </c>
      <c r="N620" s="29">
        <f t="shared" ca="1" si="47"/>
        <v>1.3801468752395962E-2</v>
      </c>
      <c r="O620" s="29">
        <f t="shared" ca="1" si="47"/>
        <v>0.99088619767482111</v>
      </c>
    </row>
    <row r="621" spans="1:15" ht="15.75" thickBot="1">
      <c r="A621" s="250">
        <v>1025</v>
      </c>
      <c r="B621" s="81"/>
      <c r="C621" s="81"/>
      <c r="D621" s="81"/>
      <c r="E621" s="81"/>
      <c r="H621" s="29">
        <f t="shared" ca="1" si="47"/>
        <v>0.69864028453593918</v>
      </c>
      <c r="I621" s="29">
        <f t="shared" ca="1" si="47"/>
        <v>0.25625476073721765</v>
      </c>
      <c r="J621" s="29">
        <f t="shared" ca="1" si="47"/>
        <v>0.80185126131569184</v>
      </c>
      <c r="K621" s="29">
        <f t="shared" ca="1" si="47"/>
        <v>0.92845997342502251</v>
      </c>
      <c r="L621" s="29">
        <f t="shared" ca="1" si="47"/>
        <v>0.54697840554784705</v>
      </c>
      <c r="M621" s="29">
        <f t="shared" ca="1" si="47"/>
        <v>0.18937265388691138</v>
      </c>
      <c r="N621" s="29">
        <f t="shared" ca="1" si="47"/>
        <v>6.243036513418776E-2</v>
      </c>
      <c r="O621" s="29">
        <f t="shared" ca="1" si="47"/>
        <v>0.92733072845383657</v>
      </c>
    </row>
    <row r="622" spans="1:15">
      <c r="H622" s="29">
        <f t="shared" ca="1" si="47"/>
        <v>0.49933225828391697</v>
      </c>
      <c r="I622" s="29">
        <f t="shared" ca="1" si="47"/>
        <v>0.22276784826472462</v>
      </c>
      <c r="J622" s="29">
        <f t="shared" ca="1" si="47"/>
        <v>0.39413627764692305</v>
      </c>
      <c r="K622" s="29">
        <f t="shared" ca="1" si="47"/>
        <v>0.57751822415192833</v>
      </c>
      <c r="L622" s="29">
        <f t="shared" ca="1" si="47"/>
        <v>0.25065136312255376</v>
      </c>
      <c r="M622" s="29">
        <f t="shared" ca="1" si="47"/>
        <v>0.71038871909822587</v>
      </c>
      <c r="N622" s="29">
        <f t="shared" ca="1" si="47"/>
        <v>0.8891735332347066</v>
      </c>
      <c r="O622" s="29">
        <f t="shared" ca="1" si="47"/>
        <v>0.93923157915893007</v>
      </c>
    </row>
    <row r="623" spans="1:15">
      <c r="A623" s="29">
        <f t="shared" ref="A623:F632" ca="1" si="48">RAND()*100</f>
        <v>4.3023704250542583</v>
      </c>
      <c r="B623" s="29">
        <f t="shared" ca="1" si="48"/>
        <v>46.682791780643981</v>
      </c>
      <c r="C623" s="29">
        <f t="shared" ca="1" si="48"/>
        <v>3.7875860968325625</v>
      </c>
      <c r="D623" s="29">
        <f t="shared" ca="1" si="48"/>
        <v>18.682262467351606</v>
      </c>
      <c r="E623" s="29">
        <f t="shared" ca="1" si="48"/>
        <v>63.966939315467727</v>
      </c>
      <c r="F623" s="29">
        <f t="shared" ca="1" si="48"/>
        <v>6.4158941161266192</v>
      </c>
    </row>
    <row r="624" spans="1:15">
      <c r="A624" s="29">
        <f t="shared" ca="1" si="48"/>
        <v>83.585444835919361</v>
      </c>
      <c r="B624" s="29">
        <f t="shared" ca="1" si="48"/>
        <v>11.592412521485329</v>
      </c>
      <c r="C624" s="29">
        <f t="shared" ca="1" si="48"/>
        <v>15.603895425849835</v>
      </c>
      <c r="D624" s="29">
        <f t="shared" ca="1" si="48"/>
        <v>27.618774911579713</v>
      </c>
      <c r="E624" s="29">
        <f t="shared" ca="1" si="48"/>
        <v>73.521743641747861</v>
      </c>
      <c r="F624" s="29">
        <f t="shared" ca="1" si="48"/>
        <v>24.459140414345914</v>
      </c>
    </row>
    <row r="625" spans="1:15">
      <c r="A625" s="29">
        <f t="shared" ca="1" si="48"/>
        <v>18.311092996768341</v>
      </c>
      <c r="B625" s="29">
        <f t="shared" ca="1" si="48"/>
        <v>13.009123325108018</v>
      </c>
      <c r="C625" s="29">
        <f t="shared" ca="1" si="48"/>
        <v>30.732346157513302</v>
      </c>
      <c r="D625" s="29">
        <f t="shared" ca="1" si="48"/>
        <v>53.627063031360308</v>
      </c>
      <c r="E625" s="29">
        <f t="shared" ca="1" si="48"/>
        <v>30.891245007401857</v>
      </c>
      <c r="F625" s="29">
        <f t="shared" ca="1" si="48"/>
        <v>21.769955458527246</v>
      </c>
    </row>
    <row r="626" spans="1:15">
      <c r="A626" s="29">
        <f t="shared" ca="1" si="48"/>
        <v>25.757774106283371</v>
      </c>
      <c r="B626" s="29">
        <f t="shared" ca="1" si="48"/>
        <v>17.175928868314116</v>
      </c>
      <c r="C626" s="29">
        <f t="shared" ca="1" si="48"/>
        <v>10.786398372028216</v>
      </c>
      <c r="D626" s="29">
        <f t="shared" ca="1" si="48"/>
        <v>15.75428793736917</v>
      </c>
      <c r="E626" s="29">
        <f t="shared" ca="1" si="48"/>
        <v>61.820834745605893</v>
      </c>
      <c r="F626" s="29">
        <f t="shared" ca="1" si="48"/>
        <v>89.81090421987787</v>
      </c>
    </row>
    <row r="627" spans="1:15">
      <c r="A627" s="29">
        <f t="shared" ca="1" si="48"/>
        <v>89.498676749333583</v>
      </c>
      <c r="B627" s="29">
        <f t="shared" ca="1" si="48"/>
        <v>76.347045977506411</v>
      </c>
      <c r="C627" s="29">
        <f t="shared" ca="1" si="48"/>
        <v>9.4912400735001068</v>
      </c>
      <c r="D627" s="29">
        <f t="shared" ca="1" si="48"/>
        <v>66.088585164832466</v>
      </c>
      <c r="E627" s="29">
        <f t="shared" ca="1" si="48"/>
        <v>27.417790527792761</v>
      </c>
      <c r="F627" s="29">
        <f t="shared" ca="1" si="48"/>
        <v>43.74547634552102</v>
      </c>
    </row>
    <row r="628" spans="1:15">
      <c r="A628" s="29">
        <f t="shared" ca="1" si="48"/>
        <v>30.855283098325348</v>
      </c>
      <c r="B628" s="29">
        <f t="shared" ca="1" si="48"/>
        <v>26.987640192822248</v>
      </c>
      <c r="C628" s="29">
        <f t="shared" ca="1" si="48"/>
        <v>47.574060597918979</v>
      </c>
      <c r="D628" s="29">
        <f t="shared" ca="1" si="48"/>
        <v>67.789980727246842</v>
      </c>
      <c r="E628" s="29">
        <f t="shared" ca="1" si="48"/>
        <v>57.326598087865243</v>
      </c>
      <c r="F628" s="29">
        <f t="shared" ca="1" si="48"/>
        <v>2.6869885130231808E-2</v>
      </c>
    </row>
    <row r="629" spans="1:15">
      <c r="A629" s="29">
        <f t="shared" ca="1" si="48"/>
        <v>55.304609966404698</v>
      </c>
      <c r="B629" s="29">
        <f t="shared" ca="1" si="48"/>
        <v>65.313143551343018</v>
      </c>
      <c r="C629" s="29">
        <f t="shared" ca="1" si="48"/>
        <v>3.8205942211051891</v>
      </c>
      <c r="D629" s="29">
        <f t="shared" ca="1" si="48"/>
        <v>70.662212709801267</v>
      </c>
      <c r="E629" s="29">
        <f t="shared" ca="1" si="48"/>
        <v>39.322238258514155</v>
      </c>
      <c r="F629" s="29">
        <f t="shared" ca="1" si="48"/>
        <v>77.9964166201149</v>
      </c>
    </row>
    <row r="630" spans="1:15">
      <c r="A630" s="29">
        <f t="shared" ca="1" si="48"/>
        <v>25.187051685737782</v>
      </c>
      <c r="B630" s="29">
        <f t="shared" ca="1" si="48"/>
        <v>74.516913914331752</v>
      </c>
      <c r="C630" s="29">
        <f t="shared" ca="1" si="48"/>
        <v>79.936890617738229</v>
      </c>
      <c r="D630" s="29">
        <f t="shared" ca="1" si="48"/>
        <v>16.975903968061658</v>
      </c>
      <c r="E630" s="29">
        <f t="shared" ca="1" si="48"/>
        <v>3.8024713472279981</v>
      </c>
      <c r="F630" s="29">
        <f t="shared" ca="1" si="48"/>
        <v>41.440218895865442</v>
      </c>
    </row>
    <row r="631" spans="1:15">
      <c r="A631" s="29">
        <f t="shared" ca="1" si="48"/>
        <v>87.357377850898629</v>
      </c>
      <c r="B631" s="29">
        <f t="shared" ca="1" si="48"/>
        <v>36.946006500722504</v>
      </c>
      <c r="C631" s="29">
        <f t="shared" ca="1" si="48"/>
        <v>0.98103019694146809</v>
      </c>
      <c r="D631" s="29">
        <f t="shared" ca="1" si="48"/>
        <v>43.217246392256392</v>
      </c>
      <c r="E631" s="29">
        <f t="shared" ca="1" si="48"/>
        <v>74.944975055809437</v>
      </c>
      <c r="F631" s="29">
        <f t="shared" ca="1" si="48"/>
        <v>95.235884321628234</v>
      </c>
      <c r="J631" s="349" t="s">
        <v>706</v>
      </c>
      <c r="K631" s="349"/>
    </row>
    <row r="632" spans="1:15">
      <c r="A632" s="29">
        <f t="shared" ca="1" si="48"/>
        <v>69.890880655383199</v>
      </c>
      <c r="B632" s="29">
        <f t="shared" ca="1" si="48"/>
        <v>59.610125697297001</v>
      </c>
      <c r="C632" s="29">
        <f t="shared" ca="1" si="48"/>
        <v>54.340145305637847</v>
      </c>
      <c r="D632" s="29">
        <f t="shared" ca="1" si="48"/>
        <v>98.235075222723992</v>
      </c>
      <c r="E632" s="29">
        <f t="shared" ca="1" si="48"/>
        <v>30.919749510226779</v>
      </c>
      <c r="F632" s="29">
        <f t="shared" ca="1" si="48"/>
        <v>88.965755955661848</v>
      </c>
      <c r="I632">
        <f t="shared" ref="I632:O641" ca="1" si="49">RANDBETWEEN(500,1000)</f>
        <v>660</v>
      </c>
      <c r="J632">
        <f t="shared" ca="1" si="49"/>
        <v>780</v>
      </c>
      <c r="K632">
        <f t="shared" ca="1" si="49"/>
        <v>864</v>
      </c>
      <c r="L632">
        <f t="shared" ca="1" si="49"/>
        <v>519</v>
      </c>
      <c r="M632">
        <f t="shared" ca="1" si="49"/>
        <v>584</v>
      </c>
      <c r="N632">
        <f t="shared" ca="1" si="49"/>
        <v>676</v>
      </c>
      <c r="O632">
        <f t="shared" ca="1" si="49"/>
        <v>758</v>
      </c>
    </row>
    <row r="633" spans="1:15">
      <c r="A633" s="29">
        <f t="shared" ref="A633:F641" ca="1" si="50">RAND()*100</f>
        <v>56.821654874842764</v>
      </c>
      <c r="B633" s="29">
        <f t="shared" ca="1" si="50"/>
        <v>89.121474946489187</v>
      </c>
      <c r="C633" s="29">
        <f t="shared" ca="1" si="50"/>
        <v>15.433601298132071</v>
      </c>
      <c r="D633" s="29">
        <f t="shared" ca="1" si="50"/>
        <v>99.0759207148038</v>
      </c>
      <c r="E633" s="29">
        <f t="shared" ca="1" si="50"/>
        <v>76.257657038696536</v>
      </c>
      <c r="F633" s="29">
        <f t="shared" ca="1" si="50"/>
        <v>40.509399288553993</v>
      </c>
      <c r="I633">
        <f t="shared" ca="1" si="49"/>
        <v>568</v>
      </c>
      <c r="J633">
        <f t="shared" ca="1" si="49"/>
        <v>702</v>
      </c>
      <c r="K633">
        <f t="shared" ca="1" si="49"/>
        <v>732</v>
      </c>
      <c r="L633">
        <f t="shared" ca="1" si="49"/>
        <v>842</v>
      </c>
      <c r="M633">
        <f t="shared" ca="1" si="49"/>
        <v>612</v>
      </c>
      <c r="N633">
        <f t="shared" ca="1" si="49"/>
        <v>903</v>
      </c>
      <c r="O633">
        <f t="shared" ca="1" si="49"/>
        <v>811</v>
      </c>
    </row>
    <row r="634" spans="1:15">
      <c r="A634" s="29">
        <f t="shared" ca="1" si="50"/>
        <v>69.675465072182334</v>
      </c>
      <c r="B634" s="29">
        <f t="shared" ca="1" si="50"/>
        <v>82.4018779138963</v>
      </c>
      <c r="C634" s="29">
        <f t="shared" ca="1" si="50"/>
        <v>74.826466985970256</v>
      </c>
      <c r="D634" s="29">
        <f t="shared" ca="1" si="50"/>
        <v>88.234362136967377</v>
      </c>
      <c r="E634" s="29">
        <f t="shared" ca="1" si="50"/>
        <v>55.083269737361221</v>
      </c>
      <c r="F634" s="29">
        <f t="shared" ca="1" si="50"/>
        <v>28.528007908764998</v>
      </c>
      <c r="I634">
        <f t="shared" ca="1" si="49"/>
        <v>891</v>
      </c>
      <c r="J634">
        <f t="shared" ca="1" si="49"/>
        <v>642</v>
      </c>
      <c r="K634">
        <f t="shared" ca="1" si="49"/>
        <v>674</v>
      </c>
      <c r="L634">
        <f t="shared" ca="1" si="49"/>
        <v>710</v>
      </c>
      <c r="M634">
        <f t="shared" ca="1" si="49"/>
        <v>675</v>
      </c>
      <c r="N634">
        <f t="shared" ca="1" si="49"/>
        <v>626</v>
      </c>
      <c r="O634">
        <f t="shared" ca="1" si="49"/>
        <v>662</v>
      </c>
    </row>
    <row r="635" spans="1:15">
      <c r="A635" s="29">
        <f t="shared" ca="1" si="50"/>
        <v>26.22090250807636</v>
      </c>
      <c r="B635" s="29">
        <f t="shared" ca="1" si="50"/>
        <v>60.543076085903259</v>
      </c>
      <c r="C635" s="29">
        <f t="shared" ca="1" si="50"/>
        <v>77.993068521834189</v>
      </c>
      <c r="D635" s="29">
        <f t="shared" ca="1" si="50"/>
        <v>66.616047439854384</v>
      </c>
      <c r="E635" s="29">
        <f t="shared" ca="1" si="50"/>
        <v>32.081765561812084</v>
      </c>
      <c r="F635" s="29">
        <f t="shared" ca="1" si="50"/>
        <v>93.174647174593161</v>
      </c>
      <c r="I635">
        <f t="shared" ca="1" si="49"/>
        <v>765</v>
      </c>
      <c r="J635">
        <f t="shared" ca="1" si="49"/>
        <v>876</v>
      </c>
      <c r="K635">
        <f t="shared" ca="1" si="49"/>
        <v>813</v>
      </c>
      <c r="L635">
        <f t="shared" ca="1" si="49"/>
        <v>715</v>
      </c>
      <c r="M635">
        <f t="shared" ca="1" si="49"/>
        <v>998</v>
      </c>
      <c r="N635">
        <f t="shared" ca="1" si="49"/>
        <v>973</v>
      </c>
      <c r="O635">
        <f t="shared" ca="1" si="49"/>
        <v>674</v>
      </c>
    </row>
    <row r="636" spans="1:15">
      <c r="A636" s="29">
        <f t="shared" ca="1" si="50"/>
        <v>68.303062852322881</v>
      </c>
      <c r="B636" s="29">
        <f t="shared" ca="1" si="50"/>
        <v>89.931272686849354</v>
      </c>
      <c r="C636" s="29">
        <f t="shared" ca="1" si="50"/>
        <v>32.734100898261872</v>
      </c>
      <c r="D636" s="29">
        <f t="shared" ca="1" si="50"/>
        <v>17.712646804923349</v>
      </c>
      <c r="E636" s="29">
        <f t="shared" ca="1" si="50"/>
        <v>73.554402778726001</v>
      </c>
      <c r="F636" s="29">
        <f t="shared" ca="1" si="50"/>
        <v>11.159330707107351</v>
      </c>
      <c r="I636">
        <f t="shared" ca="1" si="49"/>
        <v>538</v>
      </c>
      <c r="J636">
        <f t="shared" ca="1" si="49"/>
        <v>781</v>
      </c>
      <c r="K636">
        <f t="shared" ca="1" si="49"/>
        <v>582</v>
      </c>
      <c r="L636">
        <f t="shared" ca="1" si="49"/>
        <v>985</v>
      </c>
      <c r="M636">
        <f t="shared" ca="1" si="49"/>
        <v>598</v>
      </c>
      <c r="N636">
        <f t="shared" ca="1" si="49"/>
        <v>982</v>
      </c>
      <c r="O636">
        <f t="shared" ca="1" si="49"/>
        <v>958</v>
      </c>
    </row>
    <row r="637" spans="1:15">
      <c r="A637" s="29">
        <f t="shared" ca="1" si="50"/>
        <v>23.939435500833461</v>
      </c>
      <c r="B637" s="29">
        <f t="shared" ca="1" si="50"/>
        <v>39.838622995100259</v>
      </c>
      <c r="C637" s="29">
        <f t="shared" ca="1" si="50"/>
        <v>74.532649043315757</v>
      </c>
      <c r="D637" s="29">
        <f t="shared" ca="1" si="50"/>
        <v>95.450666906614231</v>
      </c>
      <c r="E637" s="29">
        <f t="shared" ca="1" si="50"/>
        <v>11.570433577452865</v>
      </c>
      <c r="F637" s="29">
        <f t="shared" ca="1" si="50"/>
        <v>72.955379229123892</v>
      </c>
      <c r="I637">
        <f t="shared" ca="1" si="49"/>
        <v>983</v>
      </c>
      <c r="J637">
        <f t="shared" ca="1" si="49"/>
        <v>568</v>
      </c>
      <c r="K637">
        <f t="shared" ca="1" si="49"/>
        <v>793</v>
      </c>
      <c r="L637">
        <f t="shared" ca="1" si="49"/>
        <v>739</v>
      </c>
      <c r="M637">
        <f t="shared" ca="1" si="49"/>
        <v>698</v>
      </c>
      <c r="N637">
        <f t="shared" ca="1" si="49"/>
        <v>946</v>
      </c>
      <c r="O637">
        <f t="shared" ca="1" si="49"/>
        <v>811</v>
      </c>
    </row>
    <row r="638" spans="1:15">
      <c r="A638" s="29">
        <f t="shared" ca="1" si="50"/>
        <v>0.94426419084951974</v>
      </c>
      <c r="B638" s="29">
        <f t="shared" ca="1" si="50"/>
        <v>11.397081926495645</v>
      </c>
      <c r="C638" s="29">
        <f t="shared" ca="1" si="50"/>
        <v>26.33779184616607</v>
      </c>
      <c r="D638" s="29">
        <f t="shared" ca="1" si="50"/>
        <v>8.9615013532107213</v>
      </c>
      <c r="E638" s="29">
        <f t="shared" ca="1" si="50"/>
        <v>21.11677431820258</v>
      </c>
      <c r="F638" s="29">
        <f t="shared" ca="1" si="50"/>
        <v>68.92663466076911</v>
      </c>
      <c r="I638">
        <f t="shared" ca="1" si="49"/>
        <v>656</v>
      </c>
      <c r="J638">
        <f t="shared" ca="1" si="49"/>
        <v>513</v>
      </c>
      <c r="K638">
        <f t="shared" ca="1" si="49"/>
        <v>820</v>
      </c>
      <c r="L638">
        <f t="shared" ca="1" si="49"/>
        <v>780</v>
      </c>
      <c r="M638">
        <f t="shared" ca="1" si="49"/>
        <v>988</v>
      </c>
      <c r="N638">
        <f t="shared" ca="1" si="49"/>
        <v>631</v>
      </c>
      <c r="O638">
        <f t="shared" ca="1" si="49"/>
        <v>592</v>
      </c>
    </row>
    <row r="639" spans="1:15">
      <c r="A639" s="29">
        <f t="shared" ca="1" si="50"/>
        <v>89.82003340668436</v>
      </c>
      <c r="B639" s="29">
        <f t="shared" ca="1" si="50"/>
        <v>59.703369343476623</v>
      </c>
      <c r="C639" s="29">
        <f t="shared" ca="1" si="50"/>
        <v>73.304002949261829</v>
      </c>
      <c r="D639" s="29">
        <f t="shared" ca="1" si="50"/>
        <v>63.792035835734225</v>
      </c>
      <c r="E639" s="29">
        <f t="shared" ca="1" si="50"/>
        <v>9.886181952716111</v>
      </c>
      <c r="F639" s="29">
        <f t="shared" ca="1" si="50"/>
        <v>58.3953196543183</v>
      </c>
      <c r="I639">
        <f t="shared" ca="1" si="49"/>
        <v>594</v>
      </c>
      <c r="J639">
        <f t="shared" ca="1" si="49"/>
        <v>813</v>
      </c>
      <c r="K639">
        <f t="shared" ca="1" si="49"/>
        <v>972</v>
      </c>
      <c r="L639">
        <f t="shared" ca="1" si="49"/>
        <v>683</v>
      </c>
      <c r="M639">
        <f t="shared" ca="1" si="49"/>
        <v>714</v>
      </c>
      <c r="N639">
        <f t="shared" ca="1" si="49"/>
        <v>516</v>
      </c>
      <c r="O639">
        <f t="shared" ca="1" si="49"/>
        <v>994</v>
      </c>
    </row>
    <row r="640" spans="1:15">
      <c r="A640" s="29">
        <f t="shared" ca="1" si="50"/>
        <v>44.819644197350343</v>
      </c>
      <c r="B640" s="29">
        <f t="shared" ca="1" si="50"/>
        <v>72.041566499598986</v>
      </c>
      <c r="C640" s="29">
        <f t="shared" ca="1" si="50"/>
        <v>7.272053306613846</v>
      </c>
      <c r="D640" s="29">
        <f t="shared" ca="1" si="50"/>
        <v>59.991610819670214</v>
      </c>
      <c r="E640" s="29">
        <f t="shared" ca="1" si="50"/>
        <v>10.616223911115874</v>
      </c>
      <c r="F640" s="29">
        <f t="shared" ca="1" si="50"/>
        <v>91.823640792477605</v>
      </c>
      <c r="I640">
        <f t="shared" ca="1" si="49"/>
        <v>773</v>
      </c>
      <c r="J640">
        <f t="shared" ca="1" si="49"/>
        <v>764</v>
      </c>
      <c r="K640">
        <f t="shared" ca="1" si="49"/>
        <v>829</v>
      </c>
      <c r="L640">
        <f t="shared" ca="1" si="49"/>
        <v>673</v>
      </c>
      <c r="M640">
        <f t="shared" ca="1" si="49"/>
        <v>834</v>
      </c>
      <c r="N640">
        <f t="shared" ca="1" si="49"/>
        <v>981</v>
      </c>
      <c r="O640">
        <f t="shared" ca="1" si="49"/>
        <v>978</v>
      </c>
    </row>
    <row r="641" spans="1:15">
      <c r="A641" s="29">
        <f t="shared" ca="1" si="50"/>
        <v>89.655619044031653</v>
      </c>
      <c r="B641" s="29">
        <f t="shared" ca="1" si="50"/>
        <v>0.49436302908989482</v>
      </c>
      <c r="C641" s="29">
        <f t="shared" ca="1" si="50"/>
        <v>94.206483171850849</v>
      </c>
      <c r="D641" s="29">
        <f t="shared" ca="1" si="50"/>
        <v>98.597540521530107</v>
      </c>
      <c r="E641" s="29">
        <f t="shared" ca="1" si="50"/>
        <v>5.1522522771179524</v>
      </c>
      <c r="F641" s="29">
        <f t="shared" ca="1" si="50"/>
        <v>55.087902148196875</v>
      </c>
      <c r="I641">
        <f t="shared" ca="1" si="49"/>
        <v>852</v>
      </c>
      <c r="J641">
        <f t="shared" ca="1" si="49"/>
        <v>572</v>
      </c>
      <c r="K641">
        <f t="shared" ca="1" si="49"/>
        <v>898</v>
      </c>
      <c r="L641">
        <f t="shared" ca="1" si="49"/>
        <v>943</v>
      </c>
      <c r="M641">
        <f t="shared" ca="1" si="49"/>
        <v>924</v>
      </c>
      <c r="N641">
        <f t="shared" ca="1" si="49"/>
        <v>787</v>
      </c>
      <c r="O641">
        <f t="shared" ca="1" si="49"/>
        <v>616</v>
      </c>
    </row>
    <row r="642" spans="1:15">
      <c r="I642">
        <f t="shared" ref="I642:O654" ca="1" si="51">RANDBETWEEN(500,1000)</f>
        <v>983</v>
      </c>
      <c r="J642">
        <f t="shared" ca="1" si="51"/>
        <v>522</v>
      </c>
      <c r="K642">
        <f t="shared" ca="1" si="51"/>
        <v>679</v>
      </c>
      <c r="L642">
        <f t="shared" ca="1" si="51"/>
        <v>617</v>
      </c>
      <c r="M642">
        <f t="shared" ca="1" si="51"/>
        <v>897</v>
      </c>
      <c r="N642">
        <f t="shared" ca="1" si="51"/>
        <v>803</v>
      </c>
      <c r="O642">
        <f t="shared" ca="1" si="51"/>
        <v>742</v>
      </c>
    </row>
    <row r="643" spans="1:15">
      <c r="I643">
        <f t="shared" ca="1" si="51"/>
        <v>825</v>
      </c>
      <c r="J643">
        <f t="shared" ca="1" si="51"/>
        <v>522</v>
      </c>
      <c r="K643">
        <f t="shared" ca="1" si="51"/>
        <v>758</v>
      </c>
      <c r="L643">
        <f t="shared" ca="1" si="51"/>
        <v>795</v>
      </c>
      <c r="M643">
        <f t="shared" ca="1" si="51"/>
        <v>896</v>
      </c>
      <c r="N643">
        <f t="shared" ca="1" si="51"/>
        <v>911</v>
      </c>
      <c r="O643">
        <f t="shared" ca="1" si="51"/>
        <v>825</v>
      </c>
    </row>
    <row r="644" spans="1:15">
      <c r="I644">
        <f t="shared" ca="1" si="51"/>
        <v>843</v>
      </c>
      <c r="J644">
        <f t="shared" ca="1" si="51"/>
        <v>694</v>
      </c>
      <c r="K644">
        <f t="shared" ca="1" si="51"/>
        <v>976</v>
      </c>
      <c r="L644">
        <f t="shared" ca="1" si="51"/>
        <v>548</v>
      </c>
      <c r="M644">
        <f t="shared" ca="1" si="51"/>
        <v>818</v>
      </c>
      <c r="N644">
        <f t="shared" ca="1" si="51"/>
        <v>558</v>
      </c>
      <c r="O644">
        <f t="shared" ca="1" si="51"/>
        <v>617</v>
      </c>
    </row>
    <row r="645" spans="1:15">
      <c r="I645">
        <f t="shared" ca="1" si="51"/>
        <v>575</v>
      </c>
      <c r="J645">
        <f t="shared" ca="1" si="51"/>
        <v>813</v>
      </c>
      <c r="K645">
        <f t="shared" ca="1" si="51"/>
        <v>584</v>
      </c>
      <c r="L645">
        <f t="shared" ca="1" si="51"/>
        <v>776</v>
      </c>
      <c r="M645">
        <f t="shared" ca="1" si="51"/>
        <v>754</v>
      </c>
      <c r="N645">
        <f t="shared" ca="1" si="51"/>
        <v>696</v>
      </c>
      <c r="O645">
        <f t="shared" ca="1" si="51"/>
        <v>972</v>
      </c>
    </row>
    <row r="646" spans="1:15">
      <c r="I646">
        <f t="shared" ca="1" si="51"/>
        <v>812</v>
      </c>
      <c r="J646">
        <f t="shared" ca="1" si="51"/>
        <v>572</v>
      </c>
      <c r="K646">
        <f t="shared" ca="1" si="51"/>
        <v>594</v>
      </c>
      <c r="L646">
        <f t="shared" ca="1" si="51"/>
        <v>536</v>
      </c>
      <c r="M646">
        <f t="shared" ca="1" si="51"/>
        <v>897</v>
      </c>
      <c r="N646">
        <f t="shared" ca="1" si="51"/>
        <v>912</v>
      </c>
      <c r="O646">
        <f t="shared" ca="1" si="51"/>
        <v>639</v>
      </c>
    </row>
    <row r="647" spans="1:15">
      <c r="C647" s="286" t="s">
        <v>705</v>
      </c>
      <c r="D647" s="285"/>
      <c r="I647">
        <f t="shared" ca="1" si="51"/>
        <v>906</v>
      </c>
      <c r="J647">
        <f t="shared" ca="1" si="51"/>
        <v>664</v>
      </c>
      <c r="K647">
        <f t="shared" ca="1" si="51"/>
        <v>901</v>
      </c>
      <c r="L647">
        <f t="shared" ca="1" si="51"/>
        <v>614</v>
      </c>
      <c r="M647">
        <f t="shared" ca="1" si="51"/>
        <v>937</v>
      </c>
      <c r="N647">
        <f t="shared" ca="1" si="51"/>
        <v>776</v>
      </c>
      <c r="O647">
        <f t="shared" ca="1" si="51"/>
        <v>956</v>
      </c>
    </row>
    <row r="648" spans="1:15">
      <c r="B648" s="284">
        <f t="shared" ref="B648:G657" ca="1" si="52">RANDBETWEEN(4445555444,6667777666)</f>
        <v>5511901815</v>
      </c>
      <c r="C648" s="284">
        <f t="shared" ca="1" si="52"/>
        <v>5483577863</v>
      </c>
      <c r="D648" s="284">
        <f t="shared" ca="1" si="52"/>
        <v>6304952284</v>
      </c>
      <c r="E648" s="284">
        <f t="shared" ca="1" si="52"/>
        <v>4932948535</v>
      </c>
      <c r="F648" s="284">
        <f t="shared" ca="1" si="52"/>
        <v>5209937560</v>
      </c>
      <c r="G648" s="284">
        <f t="shared" ca="1" si="52"/>
        <v>5238470657</v>
      </c>
      <c r="I648">
        <f t="shared" ca="1" si="51"/>
        <v>812</v>
      </c>
      <c r="J648">
        <f t="shared" ca="1" si="51"/>
        <v>882</v>
      </c>
      <c r="K648">
        <f t="shared" ca="1" si="51"/>
        <v>870</v>
      </c>
      <c r="L648">
        <f t="shared" ca="1" si="51"/>
        <v>553</v>
      </c>
      <c r="M648">
        <f t="shared" ca="1" si="51"/>
        <v>895</v>
      </c>
      <c r="N648">
        <f t="shared" ca="1" si="51"/>
        <v>515</v>
      </c>
      <c r="O648">
        <f t="shared" ca="1" si="51"/>
        <v>622</v>
      </c>
    </row>
    <row r="649" spans="1:15">
      <c r="B649" s="284">
        <f t="shared" ca="1" si="52"/>
        <v>4594831119</v>
      </c>
      <c r="C649" s="284">
        <f t="shared" ca="1" si="52"/>
        <v>4531668486</v>
      </c>
      <c r="D649" s="284">
        <f t="shared" ca="1" si="52"/>
        <v>4954494421</v>
      </c>
      <c r="E649" s="284">
        <f t="shared" ca="1" si="52"/>
        <v>5576001016</v>
      </c>
      <c r="F649" s="284">
        <f t="shared" ca="1" si="52"/>
        <v>6505692797</v>
      </c>
      <c r="G649" s="284">
        <f t="shared" ca="1" si="52"/>
        <v>4734260545</v>
      </c>
      <c r="I649">
        <f t="shared" ca="1" si="51"/>
        <v>905</v>
      </c>
      <c r="J649">
        <f t="shared" ca="1" si="51"/>
        <v>863</v>
      </c>
      <c r="K649">
        <f t="shared" ca="1" si="51"/>
        <v>919</v>
      </c>
      <c r="L649">
        <f t="shared" ca="1" si="51"/>
        <v>991</v>
      </c>
      <c r="M649">
        <f t="shared" ca="1" si="51"/>
        <v>684</v>
      </c>
      <c r="N649">
        <f t="shared" ca="1" si="51"/>
        <v>727</v>
      </c>
      <c r="O649">
        <f t="shared" ca="1" si="51"/>
        <v>595</v>
      </c>
    </row>
    <row r="650" spans="1:15">
      <c r="B650" s="284">
        <f t="shared" ca="1" si="52"/>
        <v>5707638870</v>
      </c>
      <c r="C650" s="284">
        <f t="shared" ca="1" si="52"/>
        <v>5848017345</v>
      </c>
      <c r="D650" s="284">
        <f t="shared" ca="1" si="52"/>
        <v>4574273152</v>
      </c>
      <c r="E650" s="284">
        <f t="shared" ca="1" si="52"/>
        <v>5393931448</v>
      </c>
      <c r="F650" s="284">
        <f t="shared" ca="1" si="52"/>
        <v>5834476894</v>
      </c>
      <c r="G650" s="284">
        <f t="shared" ca="1" si="52"/>
        <v>5266923429</v>
      </c>
      <c r="I650">
        <f t="shared" ca="1" si="51"/>
        <v>709</v>
      </c>
      <c r="J650">
        <f t="shared" ca="1" si="51"/>
        <v>846</v>
      </c>
      <c r="K650">
        <f t="shared" ca="1" si="51"/>
        <v>625</v>
      </c>
      <c r="L650">
        <f t="shared" ca="1" si="51"/>
        <v>659</v>
      </c>
      <c r="M650">
        <f t="shared" ca="1" si="51"/>
        <v>912</v>
      </c>
      <c r="N650">
        <f t="shared" ca="1" si="51"/>
        <v>568</v>
      </c>
      <c r="O650">
        <f t="shared" ca="1" si="51"/>
        <v>727</v>
      </c>
    </row>
    <row r="651" spans="1:15">
      <c r="B651" s="284">
        <f t="shared" ca="1" si="52"/>
        <v>6110021630</v>
      </c>
      <c r="C651" s="284">
        <f t="shared" ca="1" si="52"/>
        <v>5482761150</v>
      </c>
      <c r="D651" s="284">
        <f t="shared" ca="1" si="52"/>
        <v>6126501912</v>
      </c>
      <c r="E651" s="284">
        <f t="shared" ca="1" si="52"/>
        <v>6448606960</v>
      </c>
      <c r="F651" s="284">
        <f t="shared" ca="1" si="52"/>
        <v>5034873204</v>
      </c>
      <c r="G651" s="284">
        <f t="shared" ca="1" si="52"/>
        <v>5968470917</v>
      </c>
      <c r="I651">
        <f t="shared" ca="1" si="51"/>
        <v>539</v>
      </c>
      <c r="J651">
        <f t="shared" ca="1" si="51"/>
        <v>525</v>
      </c>
      <c r="K651">
        <f t="shared" ca="1" si="51"/>
        <v>805</v>
      </c>
      <c r="L651">
        <f t="shared" ca="1" si="51"/>
        <v>588</v>
      </c>
      <c r="M651">
        <f t="shared" ca="1" si="51"/>
        <v>548</v>
      </c>
      <c r="N651">
        <f t="shared" ca="1" si="51"/>
        <v>985</v>
      </c>
      <c r="O651">
        <f t="shared" ca="1" si="51"/>
        <v>654</v>
      </c>
    </row>
    <row r="652" spans="1:15">
      <c r="B652" s="284">
        <f t="shared" ca="1" si="52"/>
        <v>4571161289</v>
      </c>
      <c r="C652" s="284">
        <f t="shared" ca="1" si="52"/>
        <v>5476031046</v>
      </c>
      <c r="D652" s="284">
        <f t="shared" ca="1" si="52"/>
        <v>5361528327</v>
      </c>
      <c r="E652" s="284">
        <f t="shared" ca="1" si="52"/>
        <v>5317487520</v>
      </c>
      <c r="F652" s="284">
        <f t="shared" ca="1" si="52"/>
        <v>5661012253</v>
      </c>
      <c r="G652" s="284">
        <f t="shared" ca="1" si="52"/>
        <v>5206149447</v>
      </c>
      <c r="I652">
        <f t="shared" ca="1" si="51"/>
        <v>638</v>
      </c>
      <c r="J652">
        <f t="shared" ca="1" si="51"/>
        <v>977</v>
      </c>
      <c r="K652">
        <f t="shared" ca="1" si="51"/>
        <v>546</v>
      </c>
      <c r="L652">
        <f t="shared" ca="1" si="51"/>
        <v>717</v>
      </c>
      <c r="M652">
        <f t="shared" ca="1" si="51"/>
        <v>695</v>
      </c>
      <c r="N652">
        <f t="shared" ca="1" si="51"/>
        <v>744</v>
      </c>
      <c r="O652">
        <f t="shared" ca="1" si="51"/>
        <v>843</v>
      </c>
    </row>
    <row r="653" spans="1:15">
      <c r="B653" s="284">
        <f t="shared" ca="1" si="52"/>
        <v>6204612567</v>
      </c>
      <c r="C653" s="284">
        <f t="shared" ca="1" si="52"/>
        <v>5671277204</v>
      </c>
      <c r="D653" s="284">
        <f t="shared" ca="1" si="52"/>
        <v>5205563846</v>
      </c>
      <c r="E653" s="284">
        <f t="shared" ca="1" si="52"/>
        <v>5742841934</v>
      </c>
      <c r="F653" s="284">
        <f t="shared" ca="1" si="52"/>
        <v>5369985175</v>
      </c>
      <c r="G653" s="284">
        <f t="shared" ca="1" si="52"/>
        <v>5619525401</v>
      </c>
      <c r="I653">
        <f t="shared" ca="1" si="51"/>
        <v>885</v>
      </c>
      <c r="J653">
        <f t="shared" ca="1" si="51"/>
        <v>767</v>
      </c>
      <c r="K653">
        <f t="shared" ca="1" si="51"/>
        <v>990</v>
      </c>
      <c r="L653">
        <f t="shared" ca="1" si="51"/>
        <v>959</v>
      </c>
      <c r="M653">
        <f t="shared" ca="1" si="51"/>
        <v>678</v>
      </c>
      <c r="N653">
        <f t="shared" ca="1" si="51"/>
        <v>813</v>
      </c>
      <c r="O653">
        <f t="shared" ca="1" si="51"/>
        <v>502</v>
      </c>
    </row>
    <row r="654" spans="1:15">
      <c r="B654" s="284">
        <f t="shared" ca="1" si="52"/>
        <v>5715149766</v>
      </c>
      <c r="C654" s="284">
        <f t="shared" ca="1" si="52"/>
        <v>5896723033</v>
      </c>
      <c r="D654" s="284">
        <f t="shared" ca="1" si="52"/>
        <v>5207589911</v>
      </c>
      <c r="E654" s="284">
        <f t="shared" ca="1" si="52"/>
        <v>4782520102</v>
      </c>
      <c r="F654" s="284">
        <f t="shared" ca="1" si="52"/>
        <v>6520200966</v>
      </c>
      <c r="G654" s="284">
        <f t="shared" ca="1" si="52"/>
        <v>5130671582</v>
      </c>
      <c r="I654">
        <f t="shared" ca="1" si="51"/>
        <v>834</v>
      </c>
      <c r="J654">
        <f t="shared" ca="1" si="51"/>
        <v>919</v>
      </c>
      <c r="K654">
        <f t="shared" ca="1" si="51"/>
        <v>510</v>
      </c>
      <c r="L654">
        <f t="shared" ca="1" si="51"/>
        <v>931</v>
      </c>
      <c r="M654">
        <f t="shared" ca="1" si="51"/>
        <v>591</v>
      </c>
      <c r="N654">
        <f t="shared" ca="1" si="51"/>
        <v>584</v>
      </c>
      <c r="O654">
        <f t="shared" ca="1" si="51"/>
        <v>725</v>
      </c>
    </row>
    <row r="655" spans="1:15">
      <c r="B655" s="284">
        <f t="shared" ca="1" si="52"/>
        <v>5582347907</v>
      </c>
      <c r="C655" s="284">
        <f t="shared" ca="1" si="52"/>
        <v>6627927999</v>
      </c>
      <c r="D655" s="284">
        <f t="shared" ca="1" si="52"/>
        <v>5684168787</v>
      </c>
      <c r="E655" s="284">
        <f t="shared" ca="1" si="52"/>
        <v>5694067183</v>
      </c>
      <c r="F655" s="284">
        <f t="shared" ca="1" si="52"/>
        <v>5618576869</v>
      </c>
      <c r="G655" s="284">
        <f t="shared" ca="1" si="52"/>
        <v>5450117052</v>
      </c>
    </row>
    <row r="656" spans="1:15">
      <c r="B656" s="284">
        <f t="shared" ca="1" si="52"/>
        <v>5430505864</v>
      </c>
      <c r="C656" s="284">
        <f t="shared" ca="1" si="52"/>
        <v>6317736916</v>
      </c>
      <c r="D656" s="284">
        <f t="shared" ca="1" si="52"/>
        <v>5732051851</v>
      </c>
      <c r="E656" s="284">
        <f t="shared" ca="1" si="52"/>
        <v>5789702643</v>
      </c>
      <c r="F656" s="284">
        <f t="shared" ca="1" si="52"/>
        <v>4868893760</v>
      </c>
      <c r="G656" s="284">
        <f t="shared" ca="1" si="52"/>
        <v>5755556203</v>
      </c>
    </row>
    <row r="657" spans="2:15">
      <c r="B657" s="284">
        <f t="shared" ca="1" si="52"/>
        <v>5840744877</v>
      </c>
      <c r="C657" s="284">
        <f t="shared" ca="1" si="52"/>
        <v>5119336780</v>
      </c>
      <c r="D657" s="284">
        <f t="shared" ca="1" si="52"/>
        <v>5200920303</v>
      </c>
      <c r="E657" s="284">
        <f t="shared" ca="1" si="52"/>
        <v>4962161052</v>
      </c>
      <c r="F657" s="284">
        <f t="shared" ca="1" si="52"/>
        <v>5808729912</v>
      </c>
      <c r="G657" s="284">
        <f t="shared" ca="1" si="52"/>
        <v>5500213646</v>
      </c>
    </row>
    <row r="658" spans="2:15">
      <c r="B658" s="284">
        <f t="shared" ref="B658:G671" ca="1" si="53">RANDBETWEEN(4445555444,6667777666)</f>
        <v>5390482286</v>
      </c>
      <c r="C658" s="284">
        <f t="shared" ca="1" si="53"/>
        <v>5769428441</v>
      </c>
      <c r="D658" s="284">
        <f t="shared" ca="1" si="53"/>
        <v>6421269835</v>
      </c>
      <c r="E658" s="284">
        <f t="shared" ca="1" si="53"/>
        <v>5190850965</v>
      </c>
      <c r="F658" s="284">
        <f t="shared" ca="1" si="53"/>
        <v>4744763409</v>
      </c>
      <c r="G658" s="284">
        <f t="shared" ca="1" si="53"/>
        <v>5385199706</v>
      </c>
    </row>
    <row r="659" spans="2:15">
      <c r="B659" s="284">
        <f t="shared" ca="1" si="53"/>
        <v>5523807170</v>
      </c>
      <c r="C659" s="284">
        <f t="shared" ca="1" si="53"/>
        <v>5907618460</v>
      </c>
      <c r="D659" s="284">
        <f t="shared" ca="1" si="53"/>
        <v>4924894881</v>
      </c>
      <c r="E659" s="284">
        <f t="shared" ca="1" si="53"/>
        <v>6547156505</v>
      </c>
      <c r="F659" s="284">
        <f t="shared" ca="1" si="53"/>
        <v>4625834990</v>
      </c>
      <c r="G659" s="284">
        <f t="shared" ca="1" si="53"/>
        <v>4526467903</v>
      </c>
      <c r="I659" s="363" t="s">
        <v>704</v>
      </c>
      <c r="J659" s="363"/>
    </row>
    <row r="660" spans="2:15">
      <c r="B660" s="284">
        <f t="shared" ca="1" si="53"/>
        <v>6396945627</v>
      </c>
      <c r="C660" s="284">
        <f t="shared" ca="1" si="53"/>
        <v>4813633858</v>
      </c>
      <c r="D660" s="284">
        <f t="shared" ca="1" si="53"/>
        <v>5978437415</v>
      </c>
      <c r="E660" s="284">
        <f t="shared" ca="1" si="53"/>
        <v>5528620889</v>
      </c>
      <c r="F660" s="284">
        <f t="shared" ca="1" si="53"/>
        <v>4558283276</v>
      </c>
      <c r="G660" s="284">
        <f t="shared" ca="1" si="53"/>
        <v>6170829059</v>
      </c>
      <c r="I660" s="29" t="str">
        <f t="shared" ref="I660:O677" ca="1" si="54">CHAR(RANDBETWEEN(100,200))</f>
        <v>¢</v>
      </c>
      <c r="J660" s="29" t="str">
        <f t="shared" ca="1" si="54"/>
        <v>ª</v>
      </c>
      <c r="K660" s="29" t="str">
        <f t="shared" ca="1" si="54"/>
        <v>¡</v>
      </c>
      <c r="L660" s="29" t="str">
        <f t="shared" ca="1" si="54"/>
        <v>¹</v>
      </c>
      <c r="M660" s="29" t="str">
        <f t="shared" ca="1" si="54"/>
        <v>‡</v>
      </c>
      <c r="N660" s="29" t="str">
        <f t="shared" ca="1" si="54"/>
        <v>˜</v>
      </c>
      <c r="O660" s="29" t="str">
        <f t="shared" ca="1" si="54"/>
        <v></v>
      </c>
    </row>
    <row r="661" spans="2:15">
      <c r="B661" s="284">
        <f t="shared" ca="1" si="53"/>
        <v>6320375528</v>
      </c>
      <c r="C661" s="284">
        <f t="shared" ca="1" si="53"/>
        <v>5568652574</v>
      </c>
      <c r="D661" s="284">
        <f t="shared" ca="1" si="53"/>
        <v>4493139523</v>
      </c>
      <c r="E661" s="284">
        <f t="shared" ca="1" si="53"/>
        <v>6476127258</v>
      </c>
      <c r="F661" s="284">
        <f t="shared" ca="1" si="53"/>
        <v>4723970637</v>
      </c>
      <c r="G661" s="284">
        <f t="shared" ca="1" si="53"/>
        <v>6502541972</v>
      </c>
      <c r="I661" s="29" t="str">
        <f t="shared" ca="1" si="54"/>
        <v>i</v>
      </c>
      <c r="J661" s="29" t="str">
        <f t="shared" ca="1" si="54"/>
        <v>h</v>
      </c>
      <c r="K661" s="29" t="str">
        <f t="shared" ca="1" si="54"/>
        <v>¸</v>
      </c>
      <c r="L661" s="29" t="str">
        <f t="shared" ca="1" si="54"/>
        <v>È</v>
      </c>
      <c r="M661" s="29" t="str">
        <f t="shared" ca="1" si="54"/>
        <v>w</v>
      </c>
      <c r="N661" s="29" t="str">
        <f t="shared" ca="1" si="54"/>
        <v>¹</v>
      </c>
      <c r="O661" s="29" t="str">
        <f t="shared" ca="1" si="54"/>
        <v>ˆ</v>
      </c>
    </row>
    <row r="662" spans="2:15">
      <c r="B662" s="284">
        <f t="shared" ca="1" si="53"/>
        <v>5454418632</v>
      </c>
      <c r="C662" s="284">
        <f t="shared" ca="1" si="53"/>
        <v>4522300688</v>
      </c>
      <c r="D662" s="284">
        <f t="shared" ca="1" si="53"/>
        <v>6560984201</v>
      </c>
      <c r="E662" s="284">
        <f t="shared" ca="1" si="53"/>
        <v>6383838901</v>
      </c>
      <c r="F662" s="284">
        <f t="shared" ca="1" si="53"/>
        <v>5009720017</v>
      </c>
      <c r="G662" s="284">
        <f t="shared" ca="1" si="53"/>
        <v>4614508368</v>
      </c>
      <c r="I662" s="29" t="str">
        <f t="shared" ca="1" si="54"/>
        <v>§</v>
      </c>
      <c r="J662" s="29" t="str">
        <f t="shared" ca="1" si="54"/>
        <v>´</v>
      </c>
      <c r="K662" s="29" t="str">
        <f t="shared" ca="1" si="54"/>
        <v>°</v>
      </c>
      <c r="L662" s="29" t="str">
        <f t="shared" ca="1" si="54"/>
        <v>²</v>
      </c>
      <c r="M662" s="29" t="str">
        <f t="shared" ca="1" si="54"/>
        <v>m</v>
      </c>
      <c r="N662" s="29" t="str">
        <f t="shared" ca="1" si="54"/>
        <v>¸</v>
      </c>
      <c r="O662" s="29" t="str">
        <f t="shared" ca="1" si="54"/>
        <v>x</v>
      </c>
    </row>
    <row r="663" spans="2:15">
      <c r="B663" s="284">
        <f t="shared" ca="1" si="53"/>
        <v>5170582631</v>
      </c>
      <c r="C663" s="284">
        <f t="shared" ca="1" si="53"/>
        <v>4805413122</v>
      </c>
      <c r="D663" s="284">
        <f t="shared" ca="1" si="53"/>
        <v>6587570799</v>
      </c>
      <c r="E663" s="284">
        <f t="shared" ca="1" si="53"/>
        <v>5373561857</v>
      </c>
      <c r="F663" s="284">
        <f t="shared" ca="1" si="53"/>
        <v>6579226036</v>
      </c>
      <c r="G663" s="284">
        <f t="shared" ca="1" si="53"/>
        <v>5960934860</v>
      </c>
      <c r="I663" s="29" t="str">
        <f t="shared" ca="1" si="54"/>
        <v>›</v>
      </c>
      <c r="J663" s="29" t="str">
        <f t="shared" ca="1" si="54"/>
        <v>{</v>
      </c>
      <c r="K663" s="29" t="str">
        <f t="shared" ca="1" si="54"/>
        <v>¦</v>
      </c>
      <c r="L663" s="29" t="str">
        <f t="shared" ca="1" si="54"/>
        <v>¯</v>
      </c>
      <c r="M663" s="29" t="str">
        <f t="shared" ca="1" si="54"/>
        <v>¡</v>
      </c>
      <c r="N663" s="29" t="str">
        <f t="shared" ca="1" si="54"/>
        <v>¨</v>
      </c>
      <c r="O663" s="29" t="str">
        <f t="shared" ca="1" si="54"/>
        <v>¸</v>
      </c>
    </row>
    <row r="664" spans="2:15">
      <c r="B664" s="284">
        <f t="shared" ca="1" si="53"/>
        <v>5969607390</v>
      </c>
      <c r="C664" s="284">
        <f t="shared" ca="1" si="53"/>
        <v>4579063502</v>
      </c>
      <c r="D664" s="284">
        <f t="shared" ca="1" si="53"/>
        <v>4834473434</v>
      </c>
      <c r="E664" s="284">
        <f t="shared" ca="1" si="53"/>
        <v>4693123650</v>
      </c>
      <c r="F664" s="284">
        <f t="shared" ca="1" si="53"/>
        <v>6398819848</v>
      </c>
      <c r="G664" s="284">
        <f t="shared" ca="1" si="53"/>
        <v>5710380143</v>
      </c>
      <c r="I664" s="29" t="str">
        <f t="shared" ca="1" si="54"/>
        <v>Â</v>
      </c>
      <c r="J664" s="29" t="str">
        <f t="shared" ca="1" si="54"/>
        <v>¼</v>
      </c>
      <c r="K664" s="29" t="str">
        <f t="shared" ca="1" si="54"/>
        <v>È</v>
      </c>
      <c r="L664" s="29" t="str">
        <f t="shared" ca="1" si="54"/>
        <v></v>
      </c>
      <c r="M664" s="29" t="str">
        <f t="shared" ca="1" si="54"/>
        <v>£</v>
      </c>
      <c r="N664" s="29" t="str">
        <f t="shared" ca="1" si="54"/>
        <v></v>
      </c>
      <c r="O664" s="29" t="str">
        <f t="shared" ca="1" si="54"/>
        <v>œ</v>
      </c>
    </row>
    <row r="665" spans="2:15">
      <c r="B665" s="284">
        <f t="shared" ca="1" si="53"/>
        <v>6224493593</v>
      </c>
      <c r="C665" s="284">
        <f t="shared" ca="1" si="53"/>
        <v>5377889692</v>
      </c>
      <c r="D665" s="284">
        <f t="shared" ca="1" si="53"/>
        <v>6360990801</v>
      </c>
      <c r="E665" s="284">
        <f t="shared" ca="1" si="53"/>
        <v>5332276996</v>
      </c>
      <c r="F665" s="284">
        <f t="shared" ca="1" si="53"/>
        <v>6548770203</v>
      </c>
      <c r="G665" s="284">
        <f t="shared" ca="1" si="53"/>
        <v>5510245908</v>
      </c>
      <c r="I665" s="29" t="str">
        <f t="shared" ca="1" si="54"/>
        <v>¢</v>
      </c>
      <c r="J665" s="29" t="str">
        <f t="shared" ca="1" si="54"/>
        <v>s</v>
      </c>
      <c r="K665" s="29" t="str">
        <f t="shared" ca="1" si="54"/>
        <v>Š</v>
      </c>
      <c r="L665" s="29" t="str">
        <f t="shared" ca="1" si="54"/>
        <v>°</v>
      </c>
      <c r="M665" s="29" t="str">
        <f t="shared" ca="1" si="54"/>
        <v>i</v>
      </c>
      <c r="N665" s="29" t="str">
        <f t="shared" ca="1" si="54"/>
        <v>¨</v>
      </c>
      <c r="O665" s="29" t="str">
        <f t="shared" ca="1" si="54"/>
        <v>x</v>
      </c>
    </row>
    <row r="666" spans="2:15">
      <c r="B666" s="284">
        <f t="shared" ca="1" si="53"/>
        <v>5841037172</v>
      </c>
      <c r="C666" s="284">
        <f t="shared" ca="1" si="53"/>
        <v>4475518381</v>
      </c>
      <c r="D666" s="284">
        <f t="shared" ca="1" si="53"/>
        <v>5397357331</v>
      </c>
      <c r="E666" s="284">
        <f t="shared" ca="1" si="53"/>
        <v>5310707244</v>
      </c>
      <c r="F666" s="284">
        <f t="shared" ca="1" si="53"/>
        <v>6540815363</v>
      </c>
      <c r="G666" s="284">
        <f t="shared" ca="1" si="53"/>
        <v>6661924947</v>
      </c>
      <c r="I666" s="29" t="str">
        <f t="shared" ca="1" si="54"/>
        <v>n</v>
      </c>
      <c r="J666" s="29" t="str">
        <f t="shared" ca="1" si="54"/>
        <v>u</v>
      </c>
      <c r="K666" s="29" t="str">
        <f t="shared" ca="1" si="54"/>
        <v>o</v>
      </c>
      <c r="L666" s="29" t="str">
        <f t="shared" ca="1" si="54"/>
        <v></v>
      </c>
      <c r="M666" s="29" t="str">
        <f t="shared" ca="1" si="54"/>
        <v></v>
      </c>
      <c r="N666" s="29" t="str">
        <f t="shared" ca="1" si="54"/>
        <v></v>
      </c>
      <c r="O666" s="29" t="str">
        <f t="shared" ca="1" si="54"/>
        <v>~</v>
      </c>
    </row>
    <row r="667" spans="2:15">
      <c r="B667" s="284">
        <f t="shared" ca="1" si="53"/>
        <v>4563677443</v>
      </c>
      <c r="C667" s="284">
        <f t="shared" ca="1" si="53"/>
        <v>5215050067</v>
      </c>
      <c r="D667" s="284">
        <f t="shared" ca="1" si="53"/>
        <v>5817771929</v>
      </c>
      <c r="E667" s="284">
        <f t="shared" ca="1" si="53"/>
        <v>4939561611</v>
      </c>
      <c r="F667" s="284">
        <f t="shared" ca="1" si="53"/>
        <v>5575171838</v>
      </c>
      <c r="G667" s="284">
        <f t="shared" ca="1" si="53"/>
        <v>5155394629</v>
      </c>
      <c r="I667" s="29" t="str">
        <f t="shared" ca="1" si="54"/>
        <v>{</v>
      </c>
      <c r="J667" s="29" t="str">
        <f t="shared" ca="1" si="54"/>
        <v>©</v>
      </c>
      <c r="K667" s="29" t="str">
        <f t="shared" ca="1" si="54"/>
        <v>o</v>
      </c>
      <c r="L667" s="29" t="str">
        <f t="shared" ca="1" si="54"/>
        <v>Œ</v>
      </c>
      <c r="M667" s="29" t="str">
        <f t="shared" ca="1" si="54"/>
        <v>w</v>
      </c>
      <c r="N667" s="29" t="str">
        <f t="shared" ca="1" si="54"/>
        <v>š</v>
      </c>
      <c r="O667" s="29" t="str">
        <f t="shared" ca="1" si="54"/>
        <v></v>
      </c>
    </row>
    <row r="668" spans="2:15">
      <c r="B668" s="284">
        <f t="shared" ca="1" si="53"/>
        <v>6616131430</v>
      </c>
      <c r="C668" s="284">
        <f t="shared" ca="1" si="53"/>
        <v>5319348957</v>
      </c>
      <c r="D668" s="284">
        <f t="shared" ca="1" si="53"/>
        <v>5531396529</v>
      </c>
      <c r="E668" s="284">
        <f t="shared" ca="1" si="53"/>
        <v>6657113417</v>
      </c>
      <c r="F668" s="284">
        <f t="shared" ca="1" si="53"/>
        <v>6428055925</v>
      </c>
      <c r="G668" s="284">
        <f t="shared" ca="1" si="53"/>
        <v>4930975759</v>
      </c>
      <c r="I668" s="29" t="str">
        <f t="shared" ca="1" si="54"/>
        <v>¡</v>
      </c>
      <c r="J668" s="29" t="str">
        <f t="shared" ca="1" si="54"/>
        <v>¯</v>
      </c>
      <c r="K668" s="29" t="str">
        <f t="shared" ca="1" si="54"/>
        <v>¤</v>
      </c>
      <c r="L668" s="29" t="str">
        <f t="shared" ca="1" si="54"/>
        <v>z</v>
      </c>
      <c r="M668" s="29" t="str">
        <f t="shared" ca="1" si="54"/>
        <v></v>
      </c>
      <c r="N668" s="29" t="str">
        <f t="shared" ca="1" si="54"/>
        <v>±</v>
      </c>
      <c r="O668" s="29" t="str">
        <f t="shared" ca="1" si="54"/>
        <v>¼</v>
      </c>
    </row>
    <row r="669" spans="2:15">
      <c r="B669" s="284">
        <f t="shared" ca="1" si="53"/>
        <v>5396252274</v>
      </c>
      <c r="C669" s="284">
        <f t="shared" ca="1" si="53"/>
        <v>5989031685</v>
      </c>
      <c r="D669" s="284">
        <f t="shared" ca="1" si="53"/>
        <v>4697601925</v>
      </c>
      <c r="E669" s="284">
        <f t="shared" ca="1" si="53"/>
        <v>4583486610</v>
      </c>
      <c r="F669" s="284">
        <f t="shared" ca="1" si="53"/>
        <v>6446791905</v>
      </c>
      <c r="G669" s="284">
        <f t="shared" ca="1" si="53"/>
        <v>4781965891</v>
      </c>
      <c r="I669" s="29" t="str">
        <f t="shared" ca="1" si="54"/>
        <v>¨</v>
      </c>
      <c r="J669" s="29" t="str">
        <f t="shared" ca="1" si="54"/>
        <v>x</v>
      </c>
      <c r="K669" s="29" t="str">
        <f t="shared" ca="1" si="54"/>
        <v>‘</v>
      </c>
      <c r="L669" s="29" t="str">
        <f t="shared" ca="1" si="54"/>
        <v>¸</v>
      </c>
      <c r="M669" s="29" t="str">
        <f t="shared" ca="1" si="54"/>
        <v>«</v>
      </c>
      <c r="N669" s="29" t="str">
        <f t="shared" ca="1" si="54"/>
        <v>”</v>
      </c>
      <c r="O669" s="29" t="str">
        <f t="shared" ca="1" si="54"/>
        <v>Š</v>
      </c>
    </row>
    <row r="670" spans="2:15">
      <c r="B670" s="284">
        <f t="shared" ca="1" si="53"/>
        <v>5548154682</v>
      </c>
      <c r="C670" s="284">
        <f t="shared" ca="1" si="53"/>
        <v>6589409144</v>
      </c>
      <c r="D670" s="284">
        <f t="shared" ca="1" si="53"/>
        <v>5353486035</v>
      </c>
      <c r="E670" s="284">
        <f t="shared" ca="1" si="53"/>
        <v>4549638369</v>
      </c>
      <c r="F670" s="284">
        <f t="shared" ca="1" si="53"/>
        <v>6495696189</v>
      </c>
      <c r="G670" s="284">
        <f t="shared" ca="1" si="53"/>
        <v>4739786684</v>
      </c>
      <c r="I670" s="29" t="str">
        <f t="shared" ca="1" si="54"/>
        <v>³</v>
      </c>
      <c r="J670" s="29" t="str">
        <f t="shared" ca="1" si="54"/>
        <v>‡</v>
      </c>
      <c r="K670" s="29" t="str">
        <f t="shared" ca="1" si="54"/>
        <v>³</v>
      </c>
      <c r="L670" s="29" t="str">
        <f t="shared" ca="1" si="54"/>
        <v>§</v>
      </c>
      <c r="M670" s="29" t="str">
        <f t="shared" ca="1" si="54"/>
        <v>|</v>
      </c>
      <c r="N670" s="29" t="str">
        <f t="shared" ca="1" si="54"/>
        <v>t</v>
      </c>
      <c r="O670" s="29" t="str">
        <f t="shared" ca="1" si="54"/>
        <v>·</v>
      </c>
    </row>
    <row r="671" spans="2:15">
      <c r="B671" s="284">
        <f t="shared" ca="1" si="53"/>
        <v>4661635058</v>
      </c>
      <c r="C671" s="284">
        <f t="shared" ca="1" si="53"/>
        <v>4711513526</v>
      </c>
      <c r="D671" s="284">
        <f t="shared" ca="1" si="53"/>
        <v>5109193513</v>
      </c>
      <c r="E671" s="284">
        <f t="shared" ca="1" si="53"/>
        <v>4836923375</v>
      </c>
      <c r="F671" s="284">
        <f t="shared" ca="1" si="53"/>
        <v>5713416620</v>
      </c>
      <c r="G671" s="284">
        <f t="shared" ca="1" si="53"/>
        <v>5456325656</v>
      </c>
      <c r="I671" s="29" t="str">
        <f t="shared" ca="1" si="54"/>
        <v>³</v>
      </c>
      <c r="J671" s="29" t="str">
        <f t="shared" ca="1" si="54"/>
        <v>s</v>
      </c>
      <c r="K671" s="29" t="str">
        <f t="shared" ca="1" si="54"/>
        <v>|</v>
      </c>
      <c r="L671" s="29" t="str">
        <f t="shared" ca="1" si="54"/>
        <v>¾</v>
      </c>
      <c r="M671" s="29" t="str">
        <f t="shared" ca="1" si="54"/>
        <v>‡</v>
      </c>
      <c r="N671" s="29" t="str">
        <f t="shared" ca="1" si="54"/>
        <v>v</v>
      </c>
      <c r="O671" s="29" t="str">
        <f t="shared" ca="1" si="54"/>
        <v>Ÿ</v>
      </c>
    </row>
    <row r="672" spans="2:15">
      <c r="C672" s="279"/>
      <c r="E672" s="279"/>
      <c r="I672" s="29" t="str">
        <f t="shared" ca="1" si="54"/>
        <v>•</v>
      </c>
      <c r="J672" s="29" t="str">
        <f t="shared" ca="1" si="54"/>
        <v>Ä</v>
      </c>
      <c r="K672" s="29" t="str">
        <f t="shared" ca="1" si="54"/>
        <v>p</v>
      </c>
      <c r="L672" s="29" t="str">
        <f t="shared" ca="1" si="54"/>
        <v>’</v>
      </c>
      <c r="M672" s="29" t="str">
        <f t="shared" ca="1" si="54"/>
        <v>´</v>
      </c>
      <c r="N672" s="29" t="str">
        <f t="shared" ca="1" si="54"/>
        <v></v>
      </c>
      <c r="O672" s="29" t="str">
        <f t="shared" ca="1" si="54"/>
        <v></v>
      </c>
    </row>
    <row r="673" spans="2:15">
      <c r="I673" s="29" t="str">
        <f t="shared" ca="1" si="54"/>
        <v>†</v>
      </c>
      <c r="J673" s="29" t="str">
        <f t="shared" ca="1" si="54"/>
        <v>»</v>
      </c>
      <c r="K673" s="29" t="str">
        <f t="shared" ca="1" si="54"/>
        <v>{</v>
      </c>
      <c r="L673" s="29" t="str">
        <f t="shared" ca="1" si="54"/>
        <v>»</v>
      </c>
      <c r="M673" s="29" t="str">
        <f t="shared" ca="1" si="54"/>
        <v>i</v>
      </c>
      <c r="N673" s="29" t="str">
        <f t="shared" ca="1" si="54"/>
        <v>–</v>
      </c>
      <c r="O673" s="29" t="str">
        <f t="shared" ca="1" si="54"/>
        <v>Ã</v>
      </c>
    </row>
    <row r="674" spans="2:15">
      <c r="I674" s="29" t="str">
        <f t="shared" ca="1" si="54"/>
        <v>Š</v>
      </c>
      <c r="J674" s="29" t="str">
        <f t="shared" ca="1" si="54"/>
        <v> </v>
      </c>
      <c r="K674" s="29" t="str">
        <f t="shared" ca="1" si="54"/>
        <v>~</v>
      </c>
      <c r="L674" s="29" t="str">
        <f t="shared" ca="1" si="54"/>
        <v>¶</v>
      </c>
      <c r="M674" s="29" t="str">
        <f t="shared" ca="1" si="54"/>
        <v>³</v>
      </c>
      <c r="N674" s="29" t="str">
        <f t="shared" ca="1" si="54"/>
        <v>±</v>
      </c>
      <c r="O674" s="29" t="str">
        <f t="shared" ca="1" si="54"/>
        <v>Å</v>
      </c>
    </row>
    <row r="675" spans="2:15">
      <c r="B675" s="279"/>
      <c r="I675" s="29" t="str">
        <f t="shared" ca="1" si="54"/>
        <v>™</v>
      </c>
      <c r="J675" s="29" t="str">
        <f t="shared" ca="1" si="54"/>
        <v></v>
      </c>
      <c r="K675" s="29" t="str">
        <f t="shared" ca="1" si="54"/>
        <v>w</v>
      </c>
      <c r="L675" s="29" t="str">
        <f t="shared" ca="1" si="54"/>
        <v></v>
      </c>
      <c r="M675" s="29" t="str">
        <f t="shared" ca="1" si="54"/>
        <v></v>
      </c>
      <c r="N675" s="29" t="str">
        <f t="shared" ca="1" si="54"/>
        <v>œ</v>
      </c>
      <c r="O675" s="29" t="str">
        <f t="shared" ca="1" si="54"/>
        <v></v>
      </c>
    </row>
    <row r="676" spans="2:15">
      <c r="I676" s="29" t="str">
        <f t="shared" ref="I676:O676" ca="1" si="55">CHAR(RANDBETWEEN(100,200))</f>
        <v>¾</v>
      </c>
      <c r="J676" s="29" t="str">
        <f t="shared" ca="1" si="55"/>
        <v>f</v>
      </c>
      <c r="K676" s="29" t="str">
        <f t="shared" ca="1" si="55"/>
        <v>j</v>
      </c>
      <c r="L676" s="29" t="str">
        <f t="shared" ca="1" si="55"/>
        <v>–</v>
      </c>
      <c r="M676" s="29" t="str">
        <f t="shared" ca="1" si="55"/>
        <v>ˆ</v>
      </c>
      <c r="N676" s="29" t="str">
        <f t="shared" ca="1" si="55"/>
        <v>y</v>
      </c>
      <c r="O676" s="29" t="str">
        <f t="shared" ca="1" si="55"/>
        <v></v>
      </c>
    </row>
    <row r="677" spans="2:15">
      <c r="I677" s="29" t="str">
        <f t="shared" ca="1" si="54"/>
        <v>Ÿ</v>
      </c>
      <c r="J677" s="29" t="str">
        <f t="shared" ca="1" si="54"/>
        <v>‰</v>
      </c>
      <c r="K677" s="29" t="str">
        <f t="shared" ca="1" si="54"/>
        <v>¨</v>
      </c>
      <c r="L677" s="29" t="str">
        <f t="shared" ca="1" si="54"/>
        <v>w</v>
      </c>
      <c r="M677" s="29" t="str">
        <f t="shared" ca="1" si="54"/>
        <v>¢</v>
      </c>
      <c r="N677" s="29" t="str">
        <f t="shared" ca="1" si="54"/>
        <v>t</v>
      </c>
      <c r="O677" s="29" t="str">
        <f t="shared" ca="1" si="54"/>
        <v>Ž</v>
      </c>
    </row>
    <row r="678" spans="2:15">
      <c r="I678" s="29" t="str">
        <f t="shared" ref="I678:O683" ca="1" si="56">CHAR(RANDBETWEEN(100,200))</f>
        <v>¤</v>
      </c>
      <c r="J678" s="29" t="str">
        <f t="shared" ca="1" si="56"/>
        <v>t</v>
      </c>
      <c r="K678" s="29" t="str">
        <f t="shared" ca="1" si="56"/>
        <v></v>
      </c>
      <c r="L678" s="29" t="str">
        <f t="shared" ca="1" si="56"/>
        <v>®</v>
      </c>
      <c r="M678" s="29" t="str">
        <f t="shared" ca="1" si="56"/>
        <v>™</v>
      </c>
      <c r="N678" s="29" t="str">
        <f t="shared" ca="1" si="56"/>
        <v>z</v>
      </c>
      <c r="O678" s="29" t="str">
        <f t="shared" ca="1" si="56"/>
        <v>¼</v>
      </c>
    </row>
    <row r="679" spans="2:15">
      <c r="B679">
        <f ca="1">RANDBETWEEN(0,2)</f>
        <v>0</v>
      </c>
      <c r="I679" s="29" t="str">
        <f t="shared" ca="1" si="56"/>
        <v>Ä</v>
      </c>
      <c r="J679" s="29" t="str">
        <f t="shared" ca="1" si="56"/>
        <v>h</v>
      </c>
      <c r="K679" s="29" t="str">
        <f t="shared" ca="1" si="56"/>
        <v>¼</v>
      </c>
      <c r="L679" s="29" t="str">
        <f t="shared" ca="1" si="56"/>
        <v>w</v>
      </c>
      <c r="M679" s="29" t="str">
        <f t="shared" ca="1" si="56"/>
        <v></v>
      </c>
      <c r="N679" s="29" t="str">
        <f t="shared" ca="1" si="56"/>
        <v>n</v>
      </c>
      <c r="O679" s="29" t="str">
        <f t="shared" ca="1" si="56"/>
        <v>‹</v>
      </c>
    </row>
    <row r="680" spans="2:15">
      <c r="I680" s="29" t="str">
        <f t="shared" ca="1" si="56"/>
        <v>t</v>
      </c>
      <c r="J680" s="29" t="str">
        <f t="shared" ca="1" si="56"/>
        <v>}</v>
      </c>
      <c r="K680" s="29" t="str">
        <f t="shared" ca="1" si="56"/>
        <v>x</v>
      </c>
      <c r="L680" s="29" t="str">
        <f t="shared" ca="1" si="56"/>
        <v>h</v>
      </c>
      <c r="M680" s="29" t="str">
        <f t="shared" ca="1" si="56"/>
        <v>·</v>
      </c>
      <c r="N680" s="29" t="str">
        <f t="shared" ca="1" si="56"/>
        <v>³</v>
      </c>
      <c r="O680" s="29" t="str">
        <f t="shared" ca="1" si="56"/>
        <v>°</v>
      </c>
    </row>
    <row r="681" spans="2:15">
      <c r="I681" s="29" t="str">
        <f t="shared" ca="1" si="56"/>
        <v>‚</v>
      </c>
      <c r="J681" s="29" t="str">
        <f t="shared" ca="1" si="56"/>
        <v>¬</v>
      </c>
      <c r="K681" s="29" t="str">
        <f t="shared" ca="1" si="56"/>
        <v>z</v>
      </c>
      <c r="L681" s="29" t="str">
        <f t="shared" ca="1" si="56"/>
        <v>È</v>
      </c>
      <c r="M681" s="29" t="str">
        <f t="shared" ca="1" si="56"/>
        <v>¨</v>
      </c>
      <c r="N681" s="29" t="str">
        <f t="shared" ca="1" si="56"/>
        <v>›</v>
      </c>
      <c r="O681" s="29" t="str">
        <f t="shared" ca="1" si="56"/>
        <v>e</v>
      </c>
    </row>
    <row r="682" spans="2:15">
      <c r="B682">
        <f t="shared" ref="B682:B686" ca="1" si="57">$B$679</f>
        <v>0</v>
      </c>
      <c r="E682">
        <f t="shared" ref="E682:E686" ca="1" si="58">$B$679</f>
        <v>0</v>
      </c>
      <c r="I682" s="29" t="str">
        <f t="shared" ca="1" si="56"/>
        <v></v>
      </c>
      <c r="J682" s="29" t="str">
        <f t="shared" ca="1" si="56"/>
        <v>z</v>
      </c>
      <c r="K682" s="29" t="str">
        <f t="shared" ca="1" si="56"/>
        <v>‘</v>
      </c>
      <c r="L682" s="29" t="str">
        <f t="shared" ca="1" si="56"/>
        <v>¯</v>
      </c>
      <c r="M682" s="29" t="str">
        <f t="shared" ca="1" si="56"/>
        <v>™</v>
      </c>
      <c r="N682" s="29" t="str">
        <f t="shared" ca="1" si="56"/>
        <v>Æ</v>
      </c>
      <c r="O682" s="29" t="str">
        <f t="shared" ca="1" si="56"/>
        <v>u</v>
      </c>
    </row>
    <row r="683" spans="2:15">
      <c r="B683">
        <f t="shared" ca="1" si="57"/>
        <v>0</v>
      </c>
      <c r="E683">
        <f t="shared" ca="1" si="58"/>
        <v>0</v>
      </c>
      <c r="I683" s="29" t="str">
        <f t="shared" ca="1" si="56"/>
        <v>i</v>
      </c>
      <c r="J683" s="29" t="str">
        <f t="shared" ca="1" si="56"/>
        <v>ˆ</v>
      </c>
      <c r="K683" s="29" t="str">
        <f t="shared" ca="1" si="56"/>
        <v>¢</v>
      </c>
      <c r="L683" s="29" t="str">
        <f t="shared" ca="1" si="56"/>
        <v>k</v>
      </c>
      <c r="M683" s="29" t="str">
        <f t="shared" ca="1" si="56"/>
        <v>Ã</v>
      </c>
      <c r="N683" s="29" t="str">
        <f t="shared" ca="1" si="56"/>
        <v>‡</v>
      </c>
      <c r="O683" s="29" t="str">
        <f t="shared" ca="1" si="56"/>
        <v>o</v>
      </c>
    </row>
    <row r="684" spans="2:15">
      <c r="B684">
        <f t="shared" ca="1" si="57"/>
        <v>0</v>
      </c>
      <c r="C684">
        <f t="shared" ref="C684:D684" ca="1" si="59">$B$679</f>
        <v>0</v>
      </c>
      <c r="D684">
        <f t="shared" ca="1" si="59"/>
        <v>0</v>
      </c>
      <c r="E684">
        <f t="shared" ca="1" si="58"/>
        <v>0</v>
      </c>
    </row>
    <row r="685" spans="2:15">
      <c r="B685">
        <f t="shared" ca="1" si="57"/>
        <v>0</v>
      </c>
      <c r="E685">
        <f t="shared" ca="1" si="58"/>
        <v>0</v>
      </c>
    </row>
    <row r="686" spans="2:15">
      <c r="B686">
        <f t="shared" ca="1" si="57"/>
        <v>0</v>
      </c>
      <c r="E686">
        <f t="shared" ca="1" si="58"/>
        <v>0</v>
      </c>
    </row>
    <row r="694" spans="2:21">
      <c r="B694" s="266">
        <f t="shared" ref="B694:B710" ca="1" si="60">$B$679</f>
        <v>0</v>
      </c>
      <c r="J694" s="266">
        <f t="shared" ref="J694:J699" ca="1" si="61">$B$679</f>
        <v>0</v>
      </c>
      <c r="O694" s="266">
        <f t="shared" ref="O694:O699" ca="1" si="62">$B$679</f>
        <v>0</v>
      </c>
      <c r="Q694" s="266">
        <f t="shared" ref="Q694:Q710" ca="1" si="63">$B$679</f>
        <v>0</v>
      </c>
      <c r="R694" s="266">
        <f t="shared" ref="R694:R697" ca="1" si="64">$B$679</f>
        <v>0</v>
      </c>
      <c r="S694" s="266">
        <f t="shared" ref="S694:U697" ca="1" si="65">$B$679</f>
        <v>0</v>
      </c>
      <c r="T694" s="266">
        <f t="shared" ca="1" si="65"/>
        <v>0</v>
      </c>
      <c r="U694" s="266">
        <f t="shared" ca="1" si="65"/>
        <v>0</v>
      </c>
    </row>
    <row r="695" spans="2:21">
      <c r="B695" s="266">
        <f t="shared" ca="1" si="60"/>
        <v>0</v>
      </c>
      <c r="G695" s="266">
        <f t="shared" ref="G695:G696" ca="1" si="66">$B$679</f>
        <v>0</v>
      </c>
      <c r="J695" s="266">
        <f t="shared" ca="1" si="61"/>
        <v>0</v>
      </c>
      <c r="O695" s="266">
        <f t="shared" ca="1" si="62"/>
        <v>0</v>
      </c>
      <c r="Q695" s="266">
        <f t="shared" ca="1" si="63"/>
        <v>0</v>
      </c>
      <c r="R695" s="266">
        <f t="shared" ca="1" si="64"/>
        <v>0</v>
      </c>
      <c r="S695" s="266">
        <f t="shared" ca="1" si="65"/>
        <v>0</v>
      </c>
      <c r="T695" s="266">
        <f t="shared" ca="1" si="65"/>
        <v>0</v>
      </c>
      <c r="U695" s="266">
        <f t="shared" ca="1" si="65"/>
        <v>0</v>
      </c>
    </row>
    <row r="696" spans="2:21">
      <c r="B696" s="266">
        <f t="shared" ca="1" si="60"/>
        <v>0</v>
      </c>
      <c r="G696" s="266">
        <f t="shared" ca="1" si="66"/>
        <v>0</v>
      </c>
      <c r="J696" s="266">
        <f t="shared" ca="1" si="61"/>
        <v>0</v>
      </c>
      <c r="O696" s="266">
        <f t="shared" ca="1" si="62"/>
        <v>0</v>
      </c>
      <c r="Q696" s="266">
        <f t="shared" ca="1" si="63"/>
        <v>0</v>
      </c>
      <c r="R696" s="266">
        <f t="shared" ca="1" si="64"/>
        <v>0</v>
      </c>
      <c r="S696" s="266">
        <f t="shared" ca="1" si="65"/>
        <v>0</v>
      </c>
      <c r="T696" s="266">
        <f t="shared" ca="1" si="65"/>
        <v>0</v>
      </c>
      <c r="U696" s="266">
        <f t="shared" ca="1" si="65"/>
        <v>0</v>
      </c>
    </row>
    <row r="697" spans="2:21">
      <c r="B697" s="266">
        <f t="shared" ca="1" si="60"/>
        <v>0</v>
      </c>
      <c r="F697" s="266">
        <f t="shared" ref="F697:F699" ca="1" si="67">$B$679</f>
        <v>0</v>
      </c>
      <c r="H697" s="266">
        <f t="shared" ref="H697:H699" ca="1" si="68">$B$679</f>
        <v>0</v>
      </c>
      <c r="J697" s="266">
        <f t="shared" ca="1" si="61"/>
        <v>0</v>
      </c>
      <c r="O697" s="266">
        <f t="shared" ca="1" si="62"/>
        <v>0</v>
      </c>
      <c r="Q697" s="266">
        <f t="shared" ca="1" si="63"/>
        <v>0</v>
      </c>
      <c r="R697" s="266">
        <f t="shared" ca="1" si="64"/>
        <v>0</v>
      </c>
      <c r="S697" s="266">
        <f t="shared" ca="1" si="65"/>
        <v>0</v>
      </c>
      <c r="T697" s="266">
        <f t="shared" ca="1" si="65"/>
        <v>0</v>
      </c>
      <c r="U697" s="266">
        <f t="shared" ca="1" si="65"/>
        <v>0</v>
      </c>
    </row>
    <row r="698" spans="2:21">
      <c r="B698" s="266">
        <f t="shared" ca="1" si="60"/>
        <v>0</v>
      </c>
      <c r="F698" s="266">
        <f t="shared" ca="1" si="67"/>
        <v>0</v>
      </c>
      <c r="H698" s="266">
        <f t="shared" ca="1" si="68"/>
        <v>0</v>
      </c>
      <c r="J698" s="266">
        <f t="shared" ca="1" si="61"/>
        <v>0</v>
      </c>
      <c r="O698" s="266">
        <f t="shared" ca="1" si="62"/>
        <v>0</v>
      </c>
      <c r="Q698" s="266">
        <f t="shared" ca="1" si="63"/>
        <v>0</v>
      </c>
    </row>
    <row r="699" spans="2:21">
      <c r="B699" s="266">
        <f t="shared" ca="1" si="60"/>
        <v>0</v>
      </c>
      <c r="F699" s="266">
        <f t="shared" ca="1" si="67"/>
        <v>0</v>
      </c>
      <c r="H699" s="266">
        <f t="shared" ca="1" si="68"/>
        <v>0</v>
      </c>
      <c r="J699" s="266">
        <f t="shared" ca="1" si="61"/>
        <v>0</v>
      </c>
      <c r="N699" s="266"/>
      <c r="O699" s="266">
        <f t="shared" ca="1" si="62"/>
        <v>0</v>
      </c>
      <c r="Q699" s="266">
        <f t="shared" ca="1" si="63"/>
        <v>0</v>
      </c>
    </row>
    <row r="700" spans="2:21">
      <c r="B700" s="266">
        <f t="shared" ca="1" si="60"/>
        <v>0</v>
      </c>
      <c r="E700" s="266">
        <f t="shared" ref="E700:E705" ca="1" si="69">$B$679</f>
        <v>0</v>
      </c>
      <c r="I700" s="266">
        <f t="shared" ref="I700:I705" ca="1" si="70">$B$679</f>
        <v>0</v>
      </c>
      <c r="K700" s="266">
        <f t="shared" ref="K700:K705" ca="1" si="71">$B$679</f>
        <v>0</v>
      </c>
      <c r="N700" s="266">
        <f t="shared" ref="N700:N705" ca="1" si="72">$B$679</f>
        <v>0</v>
      </c>
      <c r="O700" s="266"/>
      <c r="Q700" s="266">
        <f t="shared" ca="1" si="63"/>
        <v>0</v>
      </c>
      <c r="U700" s="266"/>
    </row>
    <row r="701" spans="2:21">
      <c r="B701" s="266">
        <f t="shared" ca="1" si="60"/>
        <v>0</v>
      </c>
      <c r="E701" s="266">
        <f t="shared" ca="1" si="69"/>
        <v>0</v>
      </c>
      <c r="I701" s="266">
        <f t="shared" ca="1" si="70"/>
        <v>0</v>
      </c>
      <c r="K701" s="266">
        <f t="shared" ca="1" si="71"/>
        <v>0</v>
      </c>
      <c r="N701" s="266">
        <f t="shared" ca="1" si="72"/>
        <v>0</v>
      </c>
      <c r="Q701" s="266">
        <f t="shared" ca="1" si="63"/>
        <v>0</v>
      </c>
      <c r="R701" s="266">
        <f t="shared" ref="R701:R704" ca="1" si="73">$B$679</f>
        <v>0</v>
      </c>
      <c r="S701" s="266">
        <f t="shared" ref="S701:U704" ca="1" si="74">$B$679</f>
        <v>0</v>
      </c>
      <c r="T701" s="266">
        <f t="shared" ca="1" si="74"/>
        <v>0</v>
      </c>
      <c r="U701" s="266">
        <f t="shared" ca="1" si="74"/>
        <v>0</v>
      </c>
    </row>
    <row r="702" spans="2:21">
      <c r="B702" s="266">
        <f t="shared" ca="1" si="60"/>
        <v>0</v>
      </c>
      <c r="E702" s="266">
        <f t="shared" ca="1" si="69"/>
        <v>0</v>
      </c>
      <c r="I702" s="266">
        <f t="shared" ca="1" si="70"/>
        <v>0</v>
      </c>
      <c r="K702" s="266">
        <f t="shared" ca="1" si="71"/>
        <v>0</v>
      </c>
      <c r="N702" s="266">
        <f t="shared" ca="1" si="72"/>
        <v>0</v>
      </c>
      <c r="Q702" s="266">
        <f t="shared" ca="1" si="63"/>
        <v>0</v>
      </c>
      <c r="R702" s="266">
        <f t="shared" ca="1" si="73"/>
        <v>0</v>
      </c>
      <c r="S702" s="266">
        <f t="shared" ca="1" si="74"/>
        <v>0</v>
      </c>
      <c r="T702" s="266">
        <f t="shared" ca="1" si="74"/>
        <v>0</v>
      </c>
      <c r="U702" s="266">
        <f t="shared" ca="1" si="74"/>
        <v>0</v>
      </c>
    </row>
    <row r="703" spans="2:21">
      <c r="B703" s="266">
        <f t="shared" ca="1" si="60"/>
        <v>0</v>
      </c>
      <c r="E703" s="266">
        <f t="shared" ca="1" si="69"/>
        <v>0</v>
      </c>
      <c r="I703" s="266">
        <f t="shared" ca="1" si="70"/>
        <v>0</v>
      </c>
      <c r="K703" s="266">
        <f t="shared" ca="1" si="71"/>
        <v>0</v>
      </c>
      <c r="N703" s="266">
        <f t="shared" ca="1" si="72"/>
        <v>0</v>
      </c>
      <c r="Q703" s="266">
        <f t="shared" ca="1" si="63"/>
        <v>0</v>
      </c>
      <c r="R703" s="266">
        <f t="shared" ca="1" si="73"/>
        <v>0</v>
      </c>
      <c r="S703" s="266">
        <f t="shared" ca="1" si="74"/>
        <v>0</v>
      </c>
      <c r="T703" s="266">
        <f t="shared" ca="1" si="74"/>
        <v>0</v>
      </c>
      <c r="U703" s="266">
        <f t="shared" ca="1" si="74"/>
        <v>0</v>
      </c>
    </row>
    <row r="704" spans="2:21">
      <c r="B704" s="266">
        <f t="shared" ca="1" si="60"/>
        <v>0</v>
      </c>
      <c r="E704" s="266">
        <f t="shared" ca="1" si="69"/>
        <v>0</v>
      </c>
      <c r="I704" s="266">
        <f t="shared" ca="1" si="70"/>
        <v>0</v>
      </c>
      <c r="K704" s="266">
        <f t="shared" ca="1" si="71"/>
        <v>0</v>
      </c>
      <c r="N704" s="266">
        <f t="shared" ca="1" si="72"/>
        <v>0</v>
      </c>
      <c r="Q704" s="266">
        <f t="shared" ca="1" si="63"/>
        <v>0</v>
      </c>
      <c r="R704" s="266">
        <f t="shared" ca="1" si="73"/>
        <v>0</v>
      </c>
      <c r="S704" s="266">
        <f t="shared" ca="1" si="74"/>
        <v>0</v>
      </c>
      <c r="T704" s="266">
        <f t="shared" ca="1" si="74"/>
        <v>0</v>
      </c>
      <c r="U704" s="266">
        <f t="shared" ca="1" si="74"/>
        <v>0</v>
      </c>
    </row>
    <row r="705" spans="1:21">
      <c r="B705" s="266">
        <f t="shared" ca="1" si="60"/>
        <v>0</v>
      </c>
      <c r="E705" s="266">
        <f t="shared" ca="1" si="69"/>
        <v>0</v>
      </c>
      <c r="I705" s="266">
        <f t="shared" ca="1" si="70"/>
        <v>0</v>
      </c>
      <c r="K705" s="266">
        <f t="shared" ca="1" si="71"/>
        <v>0</v>
      </c>
      <c r="N705" s="266">
        <f t="shared" ca="1" si="72"/>
        <v>0</v>
      </c>
      <c r="Q705" s="266">
        <f t="shared" ca="1" si="63"/>
        <v>0</v>
      </c>
    </row>
    <row r="706" spans="1:21">
      <c r="B706" s="266">
        <f t="shared" ca="1" si="60"/>
        <v>0</v>
      </c>
      <c r="F706" s="266">
        <f t="shared" ref="F706:F708" ca="1" si="75">$B$679</f>
        <v>0</v>
      </c>
      <c r="H706" s="266">
        <f t="shared" ref="H706:H708" ca="1" si="76">$B$679</f>
        <v>0</v>
      </c>
      <c r="I706" s="266"/>
      <c r="L706" s="266">
        <f t="shared" ref="L706:L710" ca="1" si="77">$B$679</f>
        <v>0</v>
      </c>
      <c r="M706" s="266">
        <f t="shared" ref="M706:M710" ca="1" si="78">$B$679</f>
        <v>0</v>
      </c>
      <c r="Q706" s="266">
        <f t="shared" ca="1" si="63"/>
        <v>0</v>
      </c>
    </row>
    <row r="707" spans="1:21">
      <c r="B707" s="266">
        <f t="shared" ca="1" si="60"/>
        <v>0</v>
      </c>
      <c r="F707" s="266">
        <f t="shared" ca="1" si="75"/>
        <v>0</v>
      </c>
      <c r="H707" s="266">
        <f t="shared" ca="1" si="76"/>
        <v>0</v>
      </c>
      <c r="L707" s="266">
        <f t="shared" ca="1" si="77"/>
        <v>0</v>
      </c>
      <c r="M707" s="266">
        <f t="shared" ca="1" si="78"/>
        <v>0</v>
      </c>
      <c r="Q707" s="266">
        <f t="shared" ca="1" si="63"/>
        <v>0</v>
      </c>
    </row>
    <row r="708" spans="1:21">
      <c r="B708" s="266">
        <f t="shared" ca="1" si="60"/>
        <v>0</v>
      </c>
      <c r="F708" s="266">
        <f t="shared" ca="1" si="75"/>
        <v>0</v>
      </c>
      <c r="H708" s="266">
        <f t="shared" ca="1" si="76"/>
        <v>0</v>
      </c>
      <c r="L708" s="266">
        <f t="shared" ca="1" si="77"/>
        <v>0</v>
      </c>
      <c r="M708" s="266">
        <f t="shared" ca="1" si="78"/>
        <v>0</v>
      </c>
      <c r="Q708" s="266">
        <f t="shared" ca="1" si="63"/>
        <v>0</v>
      </c>
      <c r="R708" s="266">
        <f t="shared" ref="R708:R711" ca="1" si="79">$B$679</f>
        <v>0</v>
      </c>
      <c r="S708" s="266">
        <f t="shared" ref="S708:U711" ca="1" si="80">$B$679</f>
        <v>0</v>
      </c>
      <c r="T708" s="266">
        <f t="shared" ca="1" si="80"/>
        <v>0</v>
      </c>
      <c r="U708" s="266">
        <f t="shared" ca="1" si="80"/>
        <v>0</v>
      </c>
    </row>
    <row r="709" spans="1:21">
      <c r="B709" s="266">
        <f t="shared" ca="1" si="60"/>
        <v>0</v>
      </c>
      <c r="G709" s="266">
        <f t="shared" ref="G709:G710" ca="1" si="81">$B$679</f>
        <v>0</v>
      </c>
      <c r="L709" s="266">
        <f t="shared" ca="1" si="77"/>
        <v>0</v>
      </c>
      <c r="M709" s="266">
        <f t="shared" ca="1" si="78"/>
        <v>0</v>
      </c>
      <c r="Q709" s="266">
        <f t="shared" ca="1" si="63"/>
        <v>0</v>
      </c>
      <c r="R709" s="266">
        <f t="shared" ca="1" si="79"/>
        <v>0</v>
      </c>
      <c r="S709" s="266">
        <f t="shared" ca="1" si="80"/>
        <v>0</v>
      </c>
      <c r="T709" s="266">
        <f t="shared" ca="1" si="80"/>
        <v>0</v>
      </c>
      <c r="U709" s="266">
        <f t="shared" ca="1" si="80"/>
        <v>0</v>
      </c>
    </row>
    <row r="710" spans="1:21">
      <c r="B710" s="266">
        <f t="shared" ca="1" si="60"/>
        <v>0</v>
      </c>
      <c r="C710">
        <f t="shared" ref="C710:D710" ca="1" si="82">$B$679</f>
        <v>0</v>
      </c>
      <c r="D710" s="266">
        <f t="shared" ca="1" si="82"/>
        <v>0</v>
      </c>
      <c r="G710" s="266">
        <f t="shared" ca="1" si="81"/>
        <v>0</v>
      </c>
      <c r="L710" s="266">
        <f t="shared" ca="1" si="77"/>
        <v>0</v>
      </c>
      <c r="M710" s="266">
        <f t="shared" ca="1" si="78"/>
        <v>0</v>
      </c>
      <c r="Q710" s="266">
        <f t="shared" ca="1" si="63"/>
        <v>0</v>
      </c>
      <c r="R710" s="266">
        <f t="shared" ca="1" si="79"/>
        <v>0</v>
      </c>
      <c r="S710" s="266">
        <f t="shared" ca="1" si="80"/>
        <v>0</v>
      </c>
      <c r="T710" s="266">
        <f t="shared" ca="1" si="80"/>
        <v>0</v>
      </c>
      <c r="U710" s="266">
        <f t="shared" ca="1" si="80"/>
        <v>0</v>
      </c>
    </row>
    <row r="711" spans="1:21">
      <c r="Q711" s="266">
        <f ca="1">$B$679</f>
        <v>0</v>
      </c>
      <c r="R711" s="266">
        <f t="shared" ca="1" si="79"/>
        <v>0</v>
      </c>
      <c r="S711" s="266">
        <f t="shared" ca="1" si="80"/>
        <v>0</v>
      </c>
      <c r="T711" s="266">
        <f t="shared" ca="1" si="80"/>
        <v>0</v>
      </c>
      <c r="U711" s="266">
        <f t="shared" ca="1" si="80"/>
        <v>0</v>
      </c>
    </row>
    <row r="715" spans="1:21" ht="21.75" thickBot="1">
      <c r="C715" s="337" t="s">
        <v>712</v>
      </c>
      <c r="D715" s="337"/>
      <c r="E715" s="337"/>
    </row>
    <row r="716" spans="1:21" ht="16.5" thickBot="1">
      <c r="A716" s="283" t="s">
        <v>708</v>
      </c>
      <c r="B716" s="283" t="s">
        <v>364</v>
      </c>
    </row>
    <row r="717" spans="1:21" ht="15.75" thickBot="1">
      <c r="A717" s="278" t="s">
        <v>576</v>
      </c>
      <c r="B717" s="282">
        <v>199</v>
      </c>
    </row>
    <row r="718" spans="1:21" ht="15.75" thickBot="1">
      <c r="A718" s="278" t="s">
        <v>578</v>
      </c>
      <c r="B718" s="282">
        <v>23</v>
      </c>
    </row>
    <row r="719" spans="1:21" ht="16.5" thickBot="1">
      <c r="A719" s="278" t="s">
        <v>302</v>
      </c>
      <c r="B719" s="282">
        <v>46</v>
      </c>
      <c r="D719" s="336" t="s">
        <v>709</v>
      </c>
      <c r="E719" s="336"/>
      <c r="G719" s="26"/>
    </row>
    <row r="720" spans="1:21" ht="15.75" thickBot="1">
      <c r="A720" s="278" t="s">
        <v>303</v>
      </c>
      <c r="B720" s="282">
        <v>85</v>
      </c>
      <c r="D720" s="256" t="s">
        <v>710</v>
      </c>
      <c r="E720" s="256" t="s">
        <v>709</v>
      </c>
    </row>
    <row r="721" spans="1:6" ht="15.75" thickBot="1">
      <c r="A721" s="278" t="s">
        <v>581</v>
      </c>
      <c r="B721" s="282">
        <v>85</v>
      </c>
      <c r="D721" s="280">
        <v>1</v>
      </c>
      <c r="E721" s="280">
        <f>LARGE($B$717:$B$737,D721)</f>
        <v>476</v>
      </c>
      <c r="F721" s="279"/>
    </row>
    <row r="722" spans="1:6" ht="15.75" thickBot="1">
      <c r="A722" s="278" t="s">
        <v>582</v>
      </c>
      <c r="B722" s="282">
        <v>78</v>
      </c>
      <c r="D722" s="280">
        <v>2</v>
      </c>
      <c r="E722" s="280">
        <f t="shared" ref="E722:E725" si="83">LARGE($B$717:$B$737,D722)</f>
        <v>199</v>
      </c>
    </row>
    <row r="723" spans="1:6" ht="15.75" thickBot="1">
      <c r="A723" s="278" t="s">
        <v>339</v>
      </c>
      <c r="B723" s="282">
        <v>65</v>
      </c>
      <c r="D723" s="280">
        <v>3</v>
      </c>
      <c r="E723" s="280">
        <f t="shared" si="83"/>
        <v>98</v>
      </c>
    </row>
    <row r="724" spans="1:6" ht="15.75" thickBot="1">
      <c r="A724" s="278" t="s">
        <v>330</v>
      </c>
      <c r="B724" s="282">
        <v>87</v>
      </c>
      <c r="D724" s="280">
        <v>4</v>
      </c>
      <c r="E724" s="280">
        <f t="shared" si="83"/>
        <v>90</v>
      </c>
    </row>
    <row r="725" spans="1:6" ht="15.75" thickBot="1">
      <c r="A725" s="278" t="s">
        <v>290</v>
      </c>
      <c r="B725" s="282">
        <v>98</v>
      </c>
      <c r="D725" s="280">
        <v>5</v>
      </c>
      <c r="E725" s="280">
        <f t="shared" si="83"/>
        <v>87</v>
      </c>
    </row>
    <row r="726" spans="1:6" ht="15.75" thickBot="1">
      <c r="A726" s="278" t="s">
        <v>592</v>
      </c>
      <c r="B726" s="282">
        <v>90</v>
      </c>
      <c r="D726" s="280"/>
      <c r="E726" s="81"/>
    </row>
    <row r="727" spans="1:6" ht="15.75" thickBot="1">
      <c r="A727" s="278" t="s">
        <v>594</v>
      </c>
      <c r="B727" s="282">
        <v>47</v>
      </c>
    </row>
    <row r="728" spans="1:6" ht="16.5" thickBot="1">
      <c r="A728" s="278" t="s">
        <v>597</v>
      </c>
      <c r="B728" s="282">
        <v>36</v>
      </c>
      <c r="D728" s="336" t="s">
        <v>711</v>
      </c>
      <c r="E728" s="336"/>
    </row>
    <row r="729" spans="1:6" ht="15.75" thickBot="1">
      <c r="A729" s="278" t="s">
        <v>598</v>
      </c>
      <c r="B729" s="282">
        <v>36</v>
      </c>
      <c r="D729" s="256" t="s">
        <v>710</v>
      </c>
      <c r="E729" s="256" t="s">
        <v>711</v>
      </c>
    </row>
    <row r="730" spans="1:6" ht="15.75" thickBot="1">
      <c r="A730" s="278" t="s">
        <v>599</v>
      </c>
      <c r="B730" s="282">
        <v>37</v>
      </c>
      <c r="D730" s="280">
        <v>1</v>
      </c>
      <c r="E730" s="280">
        <f>SMALL($B$717:$B$737,D730)</f>
        <v>23</v>
      </c>
      <c r="F730" s="279"/>
    </row>
    <row r="731" spans="1:6" ht="15.75" thickBot="1">
      <c r="A731" s="278" t="s">
        <v>601</v>
      </c>
      <c r="B731" s="282">
        <v>35</v>
      </c>
      <c r="D731" s="280">
        <v>2</v>
      </c>
      <c r="E731" s="280">
        <f t="shared" ref="E731:E734" si="84">SMALL($B$717:$B$737,D731)</f>
        <v>35</v>
      </c>
    </row>
    <row r="732" spans="1:6" ht="15.75" thickBot="1">
      <c r="A732" s="278" t="s">
        <v>279</v>
      </c>
      <c r="B732" s="282">
        <v>476</v>
      </c>
      <c r="D732" s="280">
        <v>3</v>
      </c>
      <c r="E732" s="280">
        <f t="shared" si="84"/>
        <v>35</v>
      </c>
    </row>
    <row r="733" spans="1:6" ht="15.75" thickBot="1">
      <c r="A733" s="278" t="s">
        <v>602</v>
      </c>
      <c r="B733" s="282">
        <v>45</v>
      </c>
      <c r="D733" s="280">
        <v>4</v>
      </c>
      <c r="E733" s="280">
        <f t="shared" si="84"/>
        <v>36</v>
      </c>
    </row>
    <row r="734" spans="1:6" ht="15.75" thickBot="1">
      <c r="A734" s="278" t="s">
        <v>70</v>
      </c>
      <c r="B734" s="282">
        <v>37</v>
      </c>
      <c r="D734" s="280">
        <v>5</v>
      </c>
      <c r="E734" s="280">
        <f t="shared" si="84"/>
        <v>36</v>
      </c>
    </row>
    <row r="735" spans="1:6" ht="15.75" thickBot="1">
      <c r="A735" s="278" t="s">
        <v>604</v>
      </c>
      <c r="B735" s="282">
        <v>35</v>
      </c>
      <c r="D735" s="280"/>
      <c r="E735" s="280"/>
    </row>
    <row r="736" spans="1:6" ht="15.75" thickBot="1">
      <c r="A736" s="278" t="s">
        <v>283</v>
      </c>
      <c r="B736" s="282">
        <v>54</v>
      </c>
      <c r="D736" s="81"/>
      <c r="E736" s="81"/>
    </row>
    <row r="737" spans="1:10" ht="15.75" thickBot="1">
      <c r="A737" s="278" t="s">
        <v>606</v>
      </c>
      <c r="B737" s="282">
        <v>64</v>
      </c>
    </row>
    <row r="744" spans="1:10" ht="21">
      <c r="B744" s="334" t="s">
        <v>719</v>
      </c>
      <c r="C744" s="334"/>
    </row>
    <row r="745" spans="1:10" ht="15.75">
      <c r="A745" s="290" t="s">
        <v>708</v>
      </c>
      <c r="B745" s="290" t="s">
        <v>713</v>
      </c>
      <c r="C745" s="341" t="s">
        <v>714</v>
      </c>
      <c r="D745" s="341"/>
      <c r="F745" s="290" t="s">
        <v>715</v>
      </c>
      <c r="G745" s="341" t="s">
        <v>716</v>
      </c>
      <c r="H745" s="341"/>
      <c r="I745" s="290" t="s">
        <v>717</v>
      </c>
      <c r="J745" s="290" t="s">
        <v>718</v>
      </c>
    </row>
    <row r="746" spans="1:10">
      <c r="A746" s="281" t="s">
        <v>576</v>
      </c>
      <c r="B746" s="293">
        <v>38718</v>
      </c>
      <c r="C746" s="335" t="str">
        <f t="shared" ref="C746:C759" si="85">A746&amp;","&amp;TEXT(B746,"dddd-mmmm-yyy")</f>
        <v>Love ,Sunday-January-2006</v>
      </c>
      <c r="D746" s="335"/>
      <c r="F746" s="292">
        <v>41255</v>
      </c>
      <c r="G746" s="335" t="str">
        <f>TEXT(F746,"mmmm dddd yyyyy ")</f>
        <v xml:space="preserve">December Wednesday 2012 </v>
      </c>
      <c r="H746" s="335"/>
      <c r="I746" s="281">
        <v>1623456789097650</v>
      </c>
      <c r="J746" s="36" t="str">
        <f>TEXT(I746,"0000 0000 0000 0000")</f>
        <v>1623 4567 8909 7650</v>
      </c>
    </row>
    <row r="747" spans="1:10">
      <c r="A747" s="281" t="s">
        <v>578</v>
      </c>
      <c r="B747" s="293">
        <v>38750</v>
      </c>
      <c r="C747" s="335" t="str">
        <f t="shared" si="85"/>
        <v>Annu,Thursday-February-2006</v>
      </c>
      <c r="D747" s="335"/>
      <c r="F747" s="292">
        <v>40858</v>
      </c>
      <c r="G747" s="335" t="str">
        <f t="shared" ref="G747:G759" si="86">TEXT(F747,"mmmm dddd yyyyy ")</f>
        <v xml:space="preserve">November Friday 2011 </v>
      </c>
      <c r="H747" s="335"/>
      <c r="I747" s="281">
        <v>1523456789098760</v>
      </c>
      <c r="J747" s="36" t="str">
        <f t="shared" ref="J747:J759" si="87">TEXT(I747,"0000 0000 0000 0000")</f>
        <v>1523 4567 8909 8760</v>
      </c>
    </row>
    <row r="748" spans="1:10">
      <c r="A748" s="281" t="s">
        <v>302</v>
      </c>
      <c r="B748" s="293">
        <v>38779</v>
      </c>
      <c r="C748" s="335" t="str">
        <f t="shared" si="85"/>
        <v>Anju,Friday-March-2006</v>
      </c>
      <c r="D748" s="335"/>
      <c r="F748" s="292">
        <v>40461</v>
      </c>
      <c r="G748" s="335" t="str">
        <f t="shared" si="86"/>
        <v xml:space="preserve">October Sunday 2010 </v>
      </c>
      <c r="H748" s="335"/>
      <c r="I748" s="281">
        <v>1423432345678900</v>
      </c>
      <c r="J748" s="36" t="str">
        <f t="shared" si="87"/>
        <v>1423 4323 4567 8900</v>
      </c>
    </row>
    <row r="749" spans="1:10">
      <c r="A749" s="281" t="s">
        <v>303</v>
      </c>
      <c r="B749" s="293">
        <v>38811</v>
      </c>
      <c r="C749" s="335" t="str">
        <f t="shared" si="85"/>
        <v>Sanju,Tuesday-April-2006</v>
      </c>
      <c r="D749" s="335"/>
      <c r="F749" s="292">
        <v>40065</v>
      </c>
      <c r="G749" s="335" t="str">
        <f t="shared" si="86"/>
        <v xml:space="preserve">September Wednesday 2009 </v>
      </c>
      <c r="H749" s="335"/>
      <c r="I749" s="281">
        <v>7546789324567870</v>
      </c>
      <c r="J749" s="36" t="str">
        <f t="shared" si="87"/>
        <v>7546 7893 2456 7870</v>
      </c>
    </row>
    <row r="750" spans="1:10">
      <c r="A750" s="281" t="s">
        <v>581</v>
      </c>
      <c r="B750" s="293">
        <v>38842</v>
      </c>
      <c r="C750" s="335" t="str">
        <f t="shared" si="85"/>
        <v>Kanha,Friday-May-2006</v>
      </c>
      <c r="D750" s="335"/>
      <c r="F750" s="292">
        <v>39668</v>
      </c>
      <c r="G750" s="335" t="str">
        <f t="shared" si="86"/>
        <v xml:space="preserve">August Friday 2008 </v>
      </c>
      <c r="H750" s="335"/>
      <c r="I750" s="281">
        <v>4565657890987650</v>
      </c>
      <c r="J750" s="36" t="str">
        <f t="shared" si="87"/>
        <v>4565 6578 9098 7650</v>
      </c>
    </row>
    <row r="751" spans="1:10">
      <c r="A751" s="281" t="s">
        <v>582</v>
      </c>
      <c r="B751" s="293">
        <v>38874</v>
      </c>
      <c r="C751" s="335" t="str">
        <f t="shared" si="85"/>
        <v>Mohan,Tuesday-June-2006</v>
      </c>
      <c r="D751" s="335"/>
      <c r="F751" s="292">
        <v>39270</v>
      </c>
      <c r="G751" s="335" t="str">
        <f t="shared" si="86"/>
        <v xml:space="preserve">July Saturday 2007 </v>
      </c>
      <c r="H751" s="335"/>
      <c r="I751" s="281">
        <v>1234567898765430</v>
      </c>
      <c r="J751" s="36" t="str">
        <f t="shared" si="87"/>
        <v>1234 5678 9876 5430</v>
      </c>
    </row>
    <row r="752" spans="1:10">
      <c r="A752" s="281" t="s">
        <v>339</v>
      </c>
      <c r="B752" s="293">
        <v>38905</v>
      </c>
      <c r="C752" s="335" t="str">
        <f t="shared" si="85"/>
        <v>Gopi,Friday-July-2006</v>
      </c>
      <c r="D752" s="335"/>
      <c r="F752" s="292">
        <v>38874</v>
      </c>
      <c r="G752" s="335" t="str">
        <f t="shared" si="86"/>
        <v xml:space="preserve">June Tuesday 2006 </v>
      </c>
      <c r="H752" s="335"/>
      <c r="I752" s="281">
        <v>5456789098712340</v>
      </c>
      <c r="J752" s="36" t="str">
        <f t="shared" si="87"/>
        <v>5456 7890 9871 2340</v>
      </c>
    </row>
    <row r="753" spans="1:13">
      <c r="A753" s="281" t="s">
        <v>330</v>
      </c>
      <c r="B753" s="293">
        <v>38937</v>
      </c>
      <c r="C753" s="335" t="str">
        <f t="shared" si="85"/>
        <v>Jay,Tuesday-August-2006</v>
      </c>
      <c r="D753" s="335"/>
      <c r="F753" s="292">
        <v>38477</v>
      </c>
      <c r="G753" s="335" t="str">
        <f t="shared" si="86"/>
        <v xml:space="preserve">May Thursday 2005 </v>
      </c>
      <c r="H753" s="335"/>
      <c r="I753" s="281">
        <v>2345678908765430</v>
      </c>
      <c r="J753" s="36" t="str">
        <f t="shared" si="87"/>
        <v>2345 6789 0876 5430</v>
      </c>
    </row>
    <row r="754" spans="1:13">
      <c r="A754" s="281" t="s">
        <v>290</v>
      </c>
      <c r="B754" s="293">
        <v>38969</v>
      </c>
      <c r="C754" s="335" t="str">
        <f t="shared" si="85"/>
        <v>Bheem,Saturday-September-2006</v>
      </c>
      <c r="D754" s="335"/>
      <c r="F754" s="292">
        <v>38081</v>
      </c>
      <c r="G754" s="335" t="str">
        <f t="shared" si="86"/>
        <v xml:space="preserve">April Sunday 2004 </v>
      </c>
      <c r="H754" s="335"/>
      <c r="I754" s="281">
        <v>2345654565456780</v>
      </c>
      <c r="J754" s="36" t="str">
        <f t="shared" si="87"/>
        <v>2345 6545 6545 6780</v>
      </c>
    </row>
    <row r="755" spans="1:13">
      <c r="A755" s="281" t="s">
        <v>592</v>
      </c>
      <c r="B755" s="293">
        <v>38937</v>
      </c>
      <c r="C755" s="335" t="str">
        <f t="shared" si="85"/>
        <v>Gopal,Tuesday-August-2006</v>
      </c>
      <c r="D755" s="335"/>
      <c r="F755" s="292">
        <v>37683</v>
      </c>
      <c r="G755" s="335" t="str">
        <f t="shared" si="86"/>
        <v xml:space="preserve">March Monday 2003 </v>
      </c>
      <c r="H755" s="335"/>
      <c r="I755" s="281">
        <v>6353454686637490</v>
      </c>
      <c r="J755" s="36" t="str">
        <f t="shared" si="87"/>
        <v>6353 4546 8663 7490</v>
      </c>
    </row>
    <row r="756" spans="1:13">
      <c r="A756" s="281" t="s">
        <v>594</v>
      </c>
      <c r="B756" s="293">
        <v>38905</v>
      </c>
      <c r="C756" s="335" t="str">
        <f t="shared" si="85"/>
        <v>Doman ,Friday-July-2006</v>
      </c>
      <c r="D756" s="335"/>
      <c r="F756" s="292">
        <v>38081</v>
      </c>
      <c r="G756" s="335" t="str">
        <f t="shared" si="86"/>
        <v xml:space="preserve">April Sunday 2004 </v>
      </c>
      <c r="H756" s="335"/>
      <c r="I756" s="281">
        <v>9876543234567890</v>
      </c>
      <c r="J756" s="36" t="str">
        <f t="shared" si="87"/>
        <v>9876 5432 3456 7890</v>
      </c>
    </row>
    <row r="757" spans="1:13">
      <c r="A757" s="281" t="s">
        <v>597</v>
      </c>
      <c r="B757" s="293">
        <v>38842</v>
      </c>
      <c r="C757" s="335" t="str">
        <f t="shared" si="85"/>
        <v>Nilu,Friday-May-2006</v>
      </c>
      <c r="D757" s="335"/>
      <c r="F757" s="292">
        <v>38779</v>
      </c>
      <c r="G757" s="335" t="str">
        <f t="shared" si="86"/>
        <v xml:space="preserve">March Friday 2006 </v>
      </c>
      <c r="H757" s="335"/>
      <c r="I757" s="281">
        <v>4567876543456780</v>
      </c>
      <c r="J757" s="36" t="str">
        <f t="shared" si="87"/>
        <v>4567 8765 4345 6780</v>
      </c>
    </row>
    <row r="758" spans="1:13">
      <c r="A758" s="281" t="s">
        <v>598</v>
      </c>
      <c r="B758" s="293">
        <v>38446</v>
      </c>
      <c r="C758" s="335" t="str">
        <f t="shared" si="85"/>
        <v>Golu,Monday-April-2005</v>
      </c>
      <c r="D758" s="335"/>
      <c r="F758" s="292">
        <v>38841</v>
      </c>
      <c r="G758" s="335" t="str">
        <f t="shared" si="86"/>
        <v xml:space="preserve">May Thursday 2006 </v>
      </c>
      <c r="H758" s="335"/>
      <c r="I758" s="281">
        <v>3454678789098760</v>
      </c>
      <c r="J758" s="36" t="str">
        <f t="shared" si="87"/>
        <v>3454 6787 8909 8760</v>
      </c>
    </row>
    <row r="759" spans="1:13">
      <c r="A759" s="281" t="s">
        <v>599</v>
      </c>
      <c r="B759" s="293">
        <v>39333</v>
      </c>
      <c r="C759" s="335" t="str">
        <f t="shared" si="85"/>
        <v>Tuku,Saturday-September-2007</v>
      </c>
      <c r="D759" s="335"/>
      <c r="F759" s="292">
        <v>37475</v>
      </c>
      <c r="G759" s="335" t="str">
        <f t="shared" si="86"/>
        <v xml:space="preserve">August Wednesday 2002 </v>
      </c>
      <c r="H759" s="335"/>
      <c r="I759" s="281">
        <v>6756767890009870</v>
      </c>
      <c r="J759" s="36" t="str">
        <f t="shared" si="87"/>
        <v>6756 7678 9000 9870</v>
      </c>
    </row>
    <row r="764" spans="1:13">
      <c r="A764" s="296" t="s">
        <v>132</v>
      </c>
      <c r="B764" s="298" t="s">
        <v>724</v>
      </c>
      <c r="C764" s="298" t="s">
        <v>725</v>
      </c>
      <c r="D764" s="298" t="s">
        <v>726</v>
      </c>
      <c r="E764" s="298" t="s">
        <v>727</v>
      </c>
      <c r="F764" s="298" t="s">
        <v>728</v>
      </c>
      <c r="G764" s="298" t="s">
        <v>729</v>
      </c>
      <c r="H764" s="298" t="s">
        <v>730</v>
      </c>
      <c r="I764" s="298" t="s">
        <v>632</v>
      </c>
    </row>
    <row r="765" spans="1:13">
      <c r="A765" s="289" t="s">
        <v>576</v>
      </c>
      <c r="B765" s="36">
        <v>12345</v>
      </c>
      <c r="C765" s="16">
        <v>54321</v>
      </c>
      <c r="D765" s="36">
        <v>654123</v>
      </c>
      <c r="E765" s="15">
        <v>52642</v>
      </c>
      <c r="F765" s="36">
        <v>45124</v>
      </c>
      <c r="G765" s="15">
        <v>4515</v>
      </c>
      <c r="H765" s="36">
        <v>4512</v>
      </c>
      <c r="I765" s="16">
        <v>1623</v>
      </c>
      <c r="K765" s="287" t="s">
        <v>720</v>
      </c>
    </row>
    <row r="766" spans="1:13">
      <c r="A766" s="289" t="s">
        <v>578</v>
      </c>
      <c r="B766" s="36">
        <v>5689</v>
      </c>
      <c r="C766" s="16">
        <v>4515</v>
      </c>
      <c r="D766" s="36">
        <v>14515</v>
      </c>
      <c r="E766" s="15">
        <v>258654</v>
      </c>
      <c r="F766" s="36">
        <v>1568</v>
      </c>
      <c r="G766" s="15">
        <v>45652</v>
      </c>
      <c r="H766" s="36">
        <v>45454</v>
      </c>
      <c r="I766" s="16">
        <v>1245</v>
      </c>
      <c r="K766" s="169">
        <f>COLUMN(B765)</f>
        <v>2</v>
      </c>
    </row>
    <row r="767" spans="1:13">
      <c r="A767" s="289" t="s">
        <v>302</v>
      </c>
      <c r="B767" s="36">
        <v>1125</v>
      </c>
      <c r="C767" s="16">
        <v>2445</v>
      </c>
      <c r="D767" s="36">
        <v>158421</v>
      </c>
      <c r="E767" s="15">
        <v>15472125</v>
      </c>
      <c r="F767" s="36">
        <v>545121</v>
      </c>
      <c r="G767" s="15">
        <v>5156153</v>
      </c>
      <c r="H767" s="36">
        <v>21215123</v>
      </c>
      <c r="I767" s="16">
        <v>312345</v>
      </c>
    </row>
    <row r="768" spans="1:13">
      <c r="A768" s="289" t="s">
        <v>303</v>
      </c>
      <c r="B768" s="36">
        <v>2512</v>
      </c>
      <c r="C768" s="16">
        <v>1214</v>
      </c>
      <c r="D768" s="36">
        <v>5442</v>
      </c>
      <c r="E768" s="15">
        <v>112</v>
      </c>
      <c r="F768" s="36">
        <v>561</v>
      </c>
      <c r="G768" s="15">
        <v>1</v>
      </c>
      <c r="H768" s="36">
        <v>2121512</v>
      </c>
      <c r="I768" s="16">
        <v>1315353</v>
      </c>
      <c r="M768" s="287" t="s">
        <v>722</v>
      </c>
    </row>
    <row r="769" spans="1:13">
      <c r="A769" s="289" t="s">
        <v>581</v>
      </c>
      <c r="B769" s="36">
        <v>5111</v>
      </c>
      <c r="C769" s="16">
        <v>1251</v>
      </c>
      <c r="D769" s="36">
        <v>1521</v>
      </c>
      <c r="E769" s="15">
        <v>15145</v>
      </c>
      <c r="F769" s="36">
        <v>5612</v>
      </c>
      <c r="G769" s="15">
        <v>12</v>
      </c>
      <c r="H769" s="36">
        <v>5612</v>
      </c>
      <c r="I769" s="16">
        <v>1251</v>
      </c>
      <c r="M769" s="169">
        <f>ROW(C766)</f>
        <v>766</v>
      </c>
    </row>
    <row r="770" spans="1:13">
      <c r="A770" s="289" t="s">
        <v>582</v>
      </c>
      <c r="B770" s="36">
        <v>5121</v>
      </c>
      <c r="C770" s="16">
        <v>55656</v>
      </c>
      <c r="D770" s="36">
        <v>4551</v>
      </c>
      <c r="E770" s="15">
        <v>56</v>
      </c>
      <c r="F770" s="36">
        <v>56</v>
      </c>
      <c r="G770" s="15">
        <v>515</v>
      </c>
      <c r="H770" s="36">
        <v>1251</v>
      </c>
      <c r="I770" s="16">
        <v>121</v>
      </c>
      <c r="K770" s="287" t="s">
        <v>721</v>
      </c>
    </row>
    <row r="771" spans="1:13">
      <c r="A771" s="289" t="s">
        <v>339</v>
      </c>
      <c r="B771" s="36">
        <v>53612</v>
      </c>
      <c r="C771" s="16">
        <v>156</v>
      </c>
      <c r="D771" s="36">
        <v>5614</v>
      </c>
      <c r="E771" s="15">
        <v>512</v>
      </c>
      <c r="F771" s="36">
        <v>2512</v>
      </c>
      <c r="G771" s="15">
        <v>21</v>
      </c>
      <c r="H771" s="36">
        <v>151</v>
      </c>
      <c r="I771" s="16">
        <v>15123</v>
      </c>
      <c r="K771" s="169">
        <f>COLUMNS(A765:I785)</f>
        <v>9</v>
      </c>
    </row>
    <row r="772" spans="1:13">
      <c r="A772" s="289" t="s">
        <v>330</v>
      </c>
      <c r="B772" s="36">
        <v>1561</v>
      </c>
      <c r="C772" s="16">
        <v>515</v>
      </c>
      <c r="D772" s="36">
        <v>156</v>
      </c>
      <c r="E772" s="15">
        <v>5123</v>
      </c>
      <c r="F772" s="36">
        <v>14</v>
      </c>
      <c r="G772" s="15">
        <v>123</v>
      </c>
      <c r="H772" s="36">
        <v>56156</v>
      </c>
      <c r="I772" s="16">
        <v>1541</v>
      </c>
    </row>
    <row r="773" spans="1:13">
      <c r="A773" s="289" t="s">
        <v>290</v>
      </c>
      <c r="B773" s="36">
        <v>1156</v>
      </c>
      <c r="C773" s="16">
        <v>5156</v>
      </c>
      <c r="D773" s="36">
        <v>5614</v>
      </c>
      <c r="E773" s="15">
        <v>5145</v>
      </c>
      <c r="F773" s="36">
        <v>5615</v>
      </c>
      <c r="G773" s="15">
        <v>5123</v>
      </c>
      <c r="H773" s="36">
        <v>153</v>
      </c>
      <c r="I773" s="16">
        <v>145158</v>
      </c>
      <c r="M773" s="287" t="s">
        <v>723</v>
      </c>
    </row>
    <row r="774" spans="1:13">
      <c r="A774" s="289" t="s">
        <v>592</v>
      </c>
      <c r="B774" s="36">
        <v>15</v>
      </c>
      <c r="C774" s="16">
        <v>1561</v>
      </c>
      <c r="D774" s="36">
        <v>561456</v>
      </c>
      <c r="E774" s="15">
        <v>156</v>
      </c>
      <c r="F774" s="36">
        <v>1421</v>
      </c>
      <c r="G774" s="15">
        <v>123</v>
      </c>
      <c r="H774" s="36">
        <v>51561545</v>
      </c>
      <c r="I774" s="16">
        <v>51</v>
      </c>
      <c r="M774" s="169">
        <f>ROWS(A765:I785)</f>
        <v>21</v>
      </c>
    </row>
    <row r="775" spans="1:13">
      <c r="A775" s="289" t="s">
        <v>594</v>
      </c>
      <c r="B775" s="36">
        <v>15614</v>
      </c>
      <c r="C775" s="16">
        <v>515</v>
      </c>
      <c r="D775" s="36">
        <v>123</v>
      </c>
      <c r="E775" s="15">
        <v>15614</v>
      </c>
      <c r="F775" s="36">
        <v>23156</v>
      </c>
      <c r="G775" s="15">
        <v>2123</v>
      </c>
      <c r="H775" s="36">
        <v>1561</v>
      </c>
      <c r="I775" s="16">
        <v>5</v>
      </c>
    </row>
    <row r="776" spans="1:13">
      <c r="A776" s="289" t="s">
        <v>597</v>
      </c>
      <c r="B776" s="36">
        <v>231</v>
      </c>
      <c r="C776" s="16">
        <v>1531</v>
      </c>
      <c r="D776" s="36">
        <v>561456</v>
      </c>
      <c r="E776" s="15">
        <v>156</v>
      </c>
      <c r="F776" s="36">
        <v>215641</v>
      </c>
      <c r="G776" s="15">
        <v>231</v>
      </c>
      <c r="H776" s="36">
        <v>56156</v>
      </c>
      <c r="I776" s="16">
        <v>151</v>
      </c>
      <c r="K776" s="287" t="s">
        <v>720</v>
      </c>
      <c r="M776" s="287" t="s">
        <v>722</v>
      </c>
    </row>
    <row r="777" spans="1:13">
      <c r="A777" s="289" t="s">
        <v>598</v>
      </c>
      <c r="B777" s="36">
        <v>1231</v>
      </c>
      <c r="C777" s="16">
        <v>151</v>
      </c>
      <c r="D777" s="36">
        <v>1561</v>
      </c>
      <c r="E777" s="15">
        <v>1561</v>
      </c>
      <c r="F777" s="36">
        <v>2356</v>
      </c>
      <c r="G777" s="15">
        <v>153</v>
      </c>
      <c r="H777" s="36">
        <v>1561</v>
      </c>
      <c r="I777" s="16">
        <v>58</v>
      </c>
      <c r="K777" s="169">
        <f>COLUMN()</f>
        <v>11</v>
      </c>
      <c r="M777" s="169">
        <f>ROW()</f>
        <v>777</v>
      </c>
    </row>
    <row r="778" spans="1:13">
      <c r="A778" s="289" t="s">
        <v>599</v>
      </c>
      <c r="B778" s="36">
        <v>514561</v>
      </c>
      <c r="C778" s="16">
        <v>1251</v>
      </c>
      <c r="D778" s="36">
        <v>14561</v>
      </c>
      <c r="E778" s="15">
        <v>1561</v>
      </c>
      <c r="F778" s="36">
        <v>156</v>
      </c>
      <c r="G778" s="15">
        <v>561</v>
      </c>
      <c r="H778" s="36">
        <v>5156</v>
      </c>
      <c r="I778" s="16">
        <v>15848541</v>
      </c>
    </row>
    <row r="779" spans="1:13">
      <c r="A779" s="289" t="s">
        <v>601</v>
      </c>
      <c r="B779" s="36">
        <v>514231</v>
      </c>
      <c r="C779" s="16">
        <v>1231</v>
      </c>
      <c r="D779" s="36">
        <v>15561</v>
      </c>
      <c r="E779" s="15">
        <v>1531</v>
      </c>
      <c r="F779" s="36">
        <v>564156</v>
      </c>
      <c r="G779" s="15">
        <v>51456</v>
      </c>
      <c r="H779" s="36">
        <v>51561</v>
      </c>
      <c r="I779" s="16">
        <v>154</v>
      </c>
    </row>
    <row r="780" spans="1:13">
      <c r="A780" s="289" t="s">
        <v>279</v>
      </c>
      <c r="B780" s="36">
        <v>2231</v>
      </c>
      <c r="C780" s="16">
        <v>151</v>
      </c>
      <c r="D780" s="36">
        <v>561</v>
      </c>
      <c r="E780" s="15">
        <v>156</v>
      </c>
      <c r="F780" s="36">
        <v>45156</v>
      </c>
      <c r="G780" s="15">
        <v>21</v>
      </c>
      <c r="H780" s="36">
        <v>1561</v>
      </c>
      <c r="I780" s="16">
        <v>151485</v>
      </c>
    </row>
    <row r="781" spans="1:13">
      <c r="A781" s="289" t="s">
        <v>602</v>
      </c>
      <c r="B781" s="36">
        <v>1521</v>
      </c>
      <c r="C781" s="16">
        <v>5156</v>
      </c>
      <c r="D781" s="36">
        <v>1556</v>
      </c>
      <c r="E781" s="15">
        <v>564</v>
      </c>
      <c r="F781" s="36">
        <v>56</v>
      </c>
      <c r="G781" s="15">
        <v>123</v>
      </c>
      <c r="H781" s="36">
        <v>1561</v>
      </c>
      <c r="I781" s="16">
        <v>1541</v>
      </c>
    </row>
    <row r="782" spans="1:13">
      <c r="A782" s="289" t="s">
        <v>70</v>
      </c>
      <c r="B782" s="36">
        <v>55625</v>
      </c>
      <c r="C782" s="16">
        <v>1561</v>
      </c>
      <c r="D782" s="36">
        <v>5456</v>
      </c>
      <c r="E782" s="15">
        <v>564</v>
      </c>
      <c r="F782" s="36">
        <v>5415</v>
      </c>
      <c r="G782" s="15">
        <v>231</v>
      </c>
      <c r="H782" s="36">
        <v>1561</v>
      </c>
      <c r="I782" s="16">
        <v>15458</v>
      </c>
    </row>
    <row r="783" spans="1:13">
      <c r="A783" s="289" t="s">
        <v>604</v>
      </c>
      <c r="B783" s="36">
        <v>151</v>
      </c>
      <c r="C783" s="16">
        <v>1561</v>
      </c>
      <c r="D783" s="36">
        <v>56456</v>
      </c>
      <c r="E783" s="15">
        <v>5614</v>
      </c>
      <c r="F783" s="36">
        <v>5614</v>
      </c>
      <c r="G783" s="15">
        <v>2521231</v>
      </c>
      <c r="H783" s="36">
        <v>156</v>
      </c>
      <c r="I783" s="16">
        <v>1584</v>
      </c>
    </row>
    <row r="784" spans="1:13">
      <c r="A784" s="289" t="s">
        <v>283</v>
      </c>
      <c r="B784" s="36">
        <v>56</v>
      </c>
      <c r="C784" s="16">
        <v>156</v>
      </c>
      <c r="D784" s="36">
        <v>561</v>
      </c>
      <c r="E784" s="15">
        <v>561</v>
      </c>
      <c r="F784" s="36">
        <v>1561</v>
      </c>
      <c r="G784" s="15">
        <v>51456</v>
      </c>
      <c r="H784" s="36">
        <v>156</v>
      </c>
      <c r="I784" s="16">
        <v>154</v>
      </c>
    </row>
    <row r="785" spans="1:9">
      <c r="A785" s="289" t="s">
        <v>606</v>
      </c>
      <c r="B785" s="36">
        <v>458</v>
      </c>
      <c r="C785" s="16">
        <v>15814</v>
      </c>
      <c r="D785" s="36">
        <v>12541</v>
      </c>
      <c r="E785" s="15">
        <v>1584</v>
      </c>
      <c r="F785" s="36">
        <v>4584</v>
      </c>
      <c r="G785" s="15">
        <v>4584</v>
      </c>
      <c r="H785" s="36">
        <v>4541</v>
      </c>
      <c r="I785" s="16">
        <v>1584</v>
      </c>
    </row>
    <row r="787" spans="1:9">
      <c r="A787" s="297" t="s">
        <v>132</v>
      </c>
      <c r="B787" s="297" t="s">
        <v>724</v>
      </c>
      <c r="C787" s="297" t="s">
        <v>725</v>
      </c>
      <c r="D787" s="297" t="s">
        <v>726</v>
      </c>
      <c r="E787" s="297" t="s">
        <v>727</v>
      </c>
      <c r="F787" s="297" t="s">
        <v>728</v>
      </c>
      <c r="G787" s="297" t="s">
        <v>729</v>
      </c>
      <c r="H787" s="297" t="s">
        <v>730</v>
      </c>
      <c r="I787" s="297" t="s">
        <v>632</v>
      </c>
    </row>
    <row r="788" spans="1:9">
      <c r="A788" s="135" t="s">
        <v>283</v>
      </c>
      <c r="B788" s="16">
        <f>VLOOKUP($A$788,$A$764:$I$785,COLUMNS($A$787:B787),0)</f>
        <v>56</v>
      </c>
      <c r="C788" s="16">
        <f>VLOOKUP($A$788,$A$764:$I$785,COLUMNS($A$787:C787),0)</f>
        <v>156</v>
      </c>
      <c r="D788" s="16">
        <f>VLOOKUP($A$788,$A$764:$I$785,COLUMNS($A$787:D787),0)</f>
        <v>561</v>
      </c>
      <c r="E788" s="16">
        <f>VLOOKUP($A$788,$A$764:$I$785,COLUMNS($A$787:E787),0)</f>
        <v>561</v>
      </c>
      <c r="F788" s="16">
        <f>VLOOKUP($A$788,$A$764:$I$785,COLUMNS($A$787:F787),0)</f>
        <v>1561</v>
      </c>
      <c r="G788" s="16">
        <f>VLOOKUP($A$788,$A$764:$I$785,COLUMNS($A$787:G787),0)</f>
        <v>51456</v>
      </c>
      <c r="H788" s="16">
        <f>VLOOKUP($A$788,$A$764:$I$785,COLUMNS($A$787:H787),0)</f>
        <v>156</v>
      </c>
      <c r="I788" s="16">
        <f>VLOOKUP($A$788,$A$764:$I$785,COLUMNS($A$787:I787),0)</f>
        <v>154</v>
      </c>
    </row>
    <row r="791" spans="1:9">
      <c r="A791" s="288"/>
    </row>
    <row r="792" spans="1:9">
      <c r="A792" s="296" t="s">
        <v>731</v>
      </c>
      <c r="B792" s="296" t="s">
        <v>708</v>
      </c>
      <c r="C792" s="296" t="s">
        <v>732</v>
      </c>
      <c r="D792" s="296" t="s">
        <v>733</v>
      </c>
      <c r="E792" s="296" t="s">
        <v>734</v>
      </c>
      <c r="F792" s="296" t="s">
        <v>735</v>
      </c>
      <c r="G792" s="296" t="s">
        <v>492</v>
      </c>
    </row>
    <row r="793" spans="1:9">
      <c r="A793" s="289">
        <v>1001</v>
      </c>
      <c r="B793" s="291" t="s">
        <v>576</v>
      </c>
      <c r="C793" s="16">
        <v>45</v>
      </c>
      <c r="D793" s="139">
        <v>55</v>
      </c>
      <c r="E793" s="295">
        <v>60</v>
      </c>
      <c r="F793" s="156">
        <v>75</v>
      </c>
      <c r="G793" s="138" t="e">
        <f>C793+D793+E793+#REF!+F793</f>
        <v>#REF!</v>
      </c>
    </row>
    <row r="794" spans="1:9">
      <c r="A794" s="289">
        <v>1002</v>
      </c>
      <c r="B794" s="291" t="s">
        <v>578</v>
      </c>
      <c r="C794" s="135">
        <v>25</v>
      </c>
      <c r="D794" s="139">
        <v>54</v>
      </c>
      <c r="E794" s="295">
        <v>54</v>
      </c>
      <c r="F794" s="156">
        <v>52</v>
      </c>
      <c r="G794" s="138" t="e">
        <f>C794+D794+E794+#REF!+F794</f>
        <v>#REF!</v>
      </c>
    </row>
    <row r="795" spans="1:9">
      <c r="A795" s="289">
        <v>1003</v>
      </c>
      <c r="B795" s="291" t="s">
        <v>302</v>
      </c>
      <c r="C795" s="135">
        <v>15</v>
      </c>
      <c r="D795" s="139">
        <v>45</v>
      </c>
      <c r="E795" s="295">
        <v>54</v>
      </c>
      <c r="F795" s="156">
        <v>25</v>
      </c>
      <c r="G795" s="138" t="e">
        <f>C795+D795+E795+#REF!+F795</f>
        <v>#REF!</v>
      </c>
    </row>
    <row r="796" spans="1:9">
      <c r="A796" s="289">
        <v>1004</v>
      </c>
      <c r="B796" s="291" t="s">
        <v>303</v>
      </c>
      <c r="C796" s="135">
        <v>45</v>
      </c>
      <c r="D796" s="139">
        <v>45</v>
      </c>
      <c r="E796" s="295">
        <v>54</v>
      </c>
      <c r="F796" s="156">
        <v>25</v>
      </c>
      <c r="G796" s="138" t="e">
        <f>C796+D796+E796+#REF!+F796</f>
        <v>#REF!</v>
      </c>
    </row>
    <row r="797" spans="1:9">
      <c r="A797" s="289">
        <v>1005</v>
      </c>
      <c r="B797" s="291" t="s">
        <v>581</v>
      </c>
      <c r="C797" s="135">
        <v>45</v>
      </c>
      <c r="D797" s="139">
        <v>45</v>
      </c>
      <c r="E797" s="295">
        <v>45</v>
      </c>
      <c r="F797" s="156">
        <v>41</v>
      </c>
      <c r="G797" s="138" t="e">
        <f>C797+D797+E797+#REF!+F797</f>
        <v>#REF!</v>
      </c>
    </row>
    <row r="798" spans="1:9">
      <c r="A798" s="289">
        <v>1006</v>
      </c>
      <c r="B798" s="291" t="s">
        <v>582</v>
      </c>
      <c r="C798" s="135">
        <v>54</v>
      </c>
      <c r="D798" s="139">
        <v>85</v>
      </c>
      <c r="E798" s="295">
        <v>42</v>
      </c>
      <c r="F798" s="156">
        <v>65</v>
      </c>
      <c r="G798" s="138" t="e">
        <f>C798+D798+E798+#REF!+F798</f>
        <v>#REF!</v>
      </c>
    </row>
    <row r="799" spans="1:9">
      <c r="A799" s="289">
        <v>1007</v>
      </c>
      <c r="B799" s="291" t="s">
        <v>339</v>
      </c>
      <c r="C799" s="135">
        <v>55</v>
      </c>
      <c r="D799" s="139">
        <v>45</v>
      </c>
      <c r="E799" s="295">
        <v>23</v>
      </c>
      <c r="F799" s="156">
        <v>65</v>
      </c>
      <c r="G799" s="138" t="e">
        <f>C799+D799+E799+#REF!+F799</f>
        <v>#REF!</v>
      </c>
    </row>
    <row r="800" spans="1:9">
      <c r="A800" s="289">
        <v>1008</v>
      </c>
      <c r="B800" s="291" t="s">
        <v>330</v>
      </c>
      <c r="C800" s="135">
        <v>55</v>
      </c>
      <c r="D800" s="139">
        <v>45</v>
      </c>
      <c r="E800" s="295">
        <v>35</v>
      </c>
      <c r="F800" s="156">
        <v>95</v>
      </c>
      <c r="G800" s="138" t="e">
        <f>C800+D800+E800+#REF!+F800</f>
        <v>#REF!</v>
      </c>
    </row>
    <row r="801" spans="1:7">
      <c r="A801" s="289">
        <v>1009</v>
      </c>
      <c r="B801" s="291" t="s">
        <v>290</v>
      </c>
      <c r="C801" s="135">
        <v>88</v>
      </c>
      <c r="D801" s="139">
        <v>47</v>
      </c>
      <c r="E801" s="295">
        <v>65</v>
      </c>
      <c r="F801" s="156">
        <v>68</v>
      </c>
      <c r="G801" s="138" t="e">
        <f>C801+D801+E801+#REF!+F801</f>
        <v>#REF!</v>
      </c>
    </row>
    <row r="802" spans="1:7">
      <c r="A802" s="289">
        <v>1010</v>
      </c>
      <c r="B802" s="291" t="s">
        <v>592</v>
      </c>
      <c r="C802" s="135">
        <v>25</v>
      </c>
      <c r="D802" s="139">
        <v>47</v>
      </c>
      <c r="E802" s="295">
        <v>65</v>
      </c>
      <c r="F802" s="156">
        <v>56</v>
      </c>
      <c r="G802" s="138" t="e">
        <f>C802+D802+E802+#REF!+F802</f>
        <v>#REF!</v>
      </c>
    </row>
    <row r="803" spans="1:7">
      <c r="A803" s="289">
        <v>1011</v>
      </c>
      <c r="B803" s="291" t="s">
        <v>594</v>
      </c>
      <c r="C803" s="135">
        <v>55</v>
      </c>
      <c r="D803" s="139">
        <v>47</v>
      </c>
      <c r="E803" s="295">
        <v>95</v>
      </c>
      <c r="F803" s="156">
        <v>53</v>
      </c>
      <c r="G803" s="138" t="e">
        <f>C803+D803+E803+#REF!+F803</f>
        <v>#REF!</v>
      </c>
    </row>
    <row r="804" spans="1:7">
      <c r="A804" s="289">
        <v>1012</v>
      </c>
      <c r="B804" s="291" t="s">
        <v>597</v>
      </c>
      <c r="C804" s="135">
        <v>66</v>
      </c>
      <c r="D804" s="139">
        <v>47</v>
      </c>
      <c r="E804" s="295">
        <v>64</v>
      </c>
      <c r="F804" s="156">
        <v>51</v>
      </c>
      <c r="G804" s="138" t="e">
        <f>C804+D804+E804+#REF!+F804</f>
        <v>#REF!</v>
      </c>
    </row>
    <row r="805" spans="1:7">
      <c r="A805" s="289">
        <v>1013</v>
      </c>
      <c r="B805" s="291" t="s">
        <v>598</v>
      </c>
      <c r="C805" s="135">
        <v>54</v>
      </c>
      <c r="D805" s="139">
        <v>54</v>
      </c>
      <c r="E805" s="295">
        <v>65</v>
      </c>
      <c r="F805" s="156">
        <v>54</v>
      </c>
      <c r="G805" s="138" t="e">
        <f>C805+D805+E805+#REF!+F805</f>
        <v>#REF!</v>
      </c>
    </row>
    <row r="806" spans="1:7">
      <c r="A806" s="289">
        <v>1014</v>
      </c>
      <c r="B806" s="291" t="s">
        <v>599</v>
      </c>
      <c r="C806" s="135">
        <v>55</v>
      </c>
      <c r="D806" s="139">
        <v>55</v>
      </c>
      <c r="E806" s="295">
        <v>55</v>
      </c>
      <c r="F806" s="156">
        <v>25</v>
      </c>
      <c r="G806" s="138" t="e">
        <f>C806+D806+E806+#REF!+F806</f>
        <v>#REF!</v>
      </c>
    </row>
    <row r="807" spans="1:7">
      <c r="A807" s="289">
        <v>1015</v>
      </c>
      <c r="B807" s="291" t="s">
        <v>601</v>
      </c>
      <c r="C807" s="135">
        <v>85</v>
      </c>
      <c r="D807" s="139">
        <v>65</v>
      </c>
      <c r="E807" s="295">
        <v>94</v>
      </c>
      <c r="F807" s="156">
        <v>52</v>
      </c>
      <c r="G807" s="138" t="e">
        <f>C807+D807+E807+#REF!+F807</f>
        <v>#REF!</v>
      </c>
    </row>
    <row r="811" spans="1:7">
      <c r="A811" s="296" t="s">
        <v>731</v>
      </c>
      <c r="B811" s="296">
        <v>1010</v>
      </c>
    </row>
    <row r="812" spans="1:7">
      <c r="A812" s="289" t="s">
        <v>708</v>
      </c>
      <c r="B812" s="134" t="str">
        <f>VLOOKUP($B$811,$A$793:$G$807,ROWS($A$812:A813),0)</f>
        <v>Gopal</v>
      </c>
    </row>
    <row r="813" spans="1:7">
      <c r="A813" s="289" t="s">
        <v>732</v>
      </c>
      <c r="B813" s="134">
        <f>VLOOKUP($B$811,$A$793:$G$807,ROWS($A$812:A814),0)</f>
        <v>25</v>
      </c>
    </row>
    <row r="814" spans="1:7">
      <c r="A814" s="289" t="s">
        <v>733</v>
      </c>
      <c r="B814" s="134">
        <f>VLOOKUP($B$811,$A$793:$G$807,ROWS($A$812:A815),0)</f>
        <v>47</v>
      </c>
    </row>
    <row r="815" spans="1:7">
      <c r="A815" s="289" t="s">
        <v>734</v>
      </c>
      <c r="B815" s="134">
        <f>VLOOKUP($B$811,$A$793:$G$807,ROWS($A$812:A816),0)</f>
        <v>65</v>
      </c>
    </row>
    <row r="816" spans="1:7">
      <c r="A816" s="289" t="s">
        <v>206</v>
      </c>
      <c r="B816" s="134">
        <f>VLOOKUP($B$811,$A$793:$G$807,ROWS($A$812:A817),0)</f>
        <v>56</v>
      </c>
    </row>
    <row r="817" spans="1:5">
      <c r="A817" s="289" t="s">
        <v>735</v>
      </c>
      <c r="B817" s="134" t="e">
        <f>VLOOKUP($B$811,$A$793:$G$807,ROWS($A$812:A818),0)</f>
        <v>#REF!</v>
      </c>
    </row>
    <row r="818" spans="1:5">
      <c r="A818" s="289" t="s">
        <v>492</v>
      </c>
      <c r="B818" s="134" t="e">
        <f>VLOOKUP($B$811,$A$793:$G$807,ROWS($A$812:A819),0)</f>
        <v>#REF!</v>
      </c>
    </row>
    <row r="824" spans="1:5" ht="15.75" thickBot="1"/>
    <row r="825" spans="1:5" ht="15.75" thickBot="1">
      <c r="A825" s="294" t="s">
        <v>736</v>
      </c>
      <c r="B825" s="294" t="s">
        <v>737</v>
      </c>
      <c r="C825" s="294" t="s">
        <v>738</v>
      </c>
      <c r="D825" s="294" t="s">
        <v>732</v>
      </c>
      <c r="E825" s="294" t="s">
        <v>739</v>
      </c>
    </row>
    <row r="826" spans="1:5" ht="15.75" thickBot="1">
      <c r="A826" s="294">
        <v>101</v>
      </c>
      <c r="B826" s="294">
        <v>35</v>
      </c>
      <c r="C826" s="294">
        <v>45</v>
      </c>
      <c r="D826" s="294">
        <v>55</v>
      </c>
      <c r="E826" s="294">
        <v>65</v>
      </c>
    </row>
    <row r="827" spans="1:5" ht="15.75" thickBot="1">
      <c r="A827" s="294">
        <v>102</v>
      </c>
      <c r="B827" s="294">
        <v>35</v>
      </c>
      <c r="C827" s="294">
        <v>40</v>
      </c>
      <c r="D827" s="294">
        <v>45</v>
      </c>
      <c r="E827" s="294">
        <v>50</v>
      </c>
    </row>
    <row r="828" spans="1:5" ht="15.75" thickBot="1">
      <c r="A828" s="294">
        <v>104</v>
      </c>
      <c r="B828" s="294">
        <v>37</v>
      </c>
      <c r="C828" s="294">
        <v>47</v>
      </c>
      <c r="D828" s="294">
        <v>57</v>
      </c>
      <c r="E828" s="294">
        <v>67</v>
      </c>
    </row>
    <row r="829" spans="1:5" ht="15.75" thickBot="1">
      <c r="A829" s="294">
        <v>105</v>
      </c>
      <c r="B829" s="81"/>
      <c r="C829" s="294">
        <v>46</v>
      </c>
      <c r="D829" s="294">
        <v>56</v>
      </c>
      <c r="E829" s="294">
        <v>66</v>
      </c>
    </row>
    <row r="830" spans="1:5" ht="15.75" thickBot="1">
      <c r="A830" s="294">
        <v>106</v>
      </c>
      <c r="B830" s="294">
        <v>36</v>
      </c>
      <c r="C830" s="294">
        <v>46</v>
      </c>
      <c r="D830" s="294">
        <v>56</v>
      </c>
      <c r="E830" s="294">
        <v>66</v>
      </c>
    </row>
    <row r="831" spans="1:5" ht="15.75" thickBot="1">
      <c r="A831" s="294">
        <v>108</v>
      </c>
      <c r="B831" s="294">
        <v>36</v>
      </c>
      <c r="C831" s="294">
        <v>46</v>
      </c>
      <c r="D831" s="294">
        <v>56</v>
      </c>
      <c r="E831" s="294">
        <v>66</v>
      </c>
    </row>
    <row r="832" spans="1:5" ht="15.75" thickBot="1">
      <c r="A832" s="294">
        <v>109</v>
      </c>
      <c r="B832" s="294">
        <v>36</v>
      </c>
      <c r="C832" s="81"/>
      <c r="D832" s="294">
        <v>56</v>
      </c>
      <c r="E832" s="294">
        <v>66</v>
      </c>
    </row>
    <row r="833" spans="1:7" ht="15.75" thickBot="1">
      <c r="A833" s="294">
        <v>110</v>
      </c>
      <c r="B833" s="294">
        <v>37</v>
      </c>
      <c r="C833" s="294">
        <v>47</v>
      </c>
      <c r="D833" s="294">
        <v>57</v>
      </c>
      <c r="E833" s="294">
        <v>67</v>
      </c>
    </row>
    <row r="834" spans="1:7" ht="15.75" thickBot="1">
      <c r="A834" s="294">
        <v>112</v>
      </c>
      <c r="B834" s="294">
        <v>35</v>
      </c>
      <c r="C834" s="294">
        <v>45</v>
      </c>
      <c r="D834" s="294">
        <v>55</v>
      </c>
      <c r="E834" s="294">
        <v>65</v>
      </c>
    </row>
    <row r="835" spans="1:7" ht="15.75" thickBot="1">
      <c r="A835" s="294">
        <v>113</v>
      </c>
      <c r="B835" s="294">
        <v>35</v>
      </c>
      <c r="C835" s="294">
        <v>40</v>
      </c>
      <c r="D835" s="81"/>
      <c r="E835" s="294">
        <v>50</v>
      </c>
    </row>
    <row r="836" spans="1:7" ht="15.75" thickBot="1">
      <c r="A836" s="294">
        <v>115</v>
      </c>
      <c r="B836" s="294">
        <v>37</v>
      </c>
      <c r="C836" s="294">
        <v>47</v>
      </c>
      <c r="D836" s="294">
        <v>57</v>
      </c>
      <c r="E836" s="294">
        <v>67</v>
      </c>
    </row>
    <row r="838" spans="1:7" ht="15.75" thickBot="1"/>
    <row r="839" spans="1:7" ht="15.75" thickBot="1">
      <c r="D839" s="81"/>
    </row>
    <row r="841" spans="1:7" ht="15.75" thickBot="1">
      <c r="A841" s="26"/>
      <c r="D841" s="26"/>
      <c r="E841" s="26"/>
    </row>
    <row r="842" spans="1:7" ht="19.5" thickBot="1">
      <c r="A842" s="85"/>
      <c r="B842" s="362" t="s">
        <v>745</v>
      </c>
      <c r="C842" s="362"/>
      <c r="D842" s="85"/>
      <c r="E842" s="88"/>
    </row>
    <row r="843" spans="1:7" ht="15.75" thickBot="1">
      <c r="A843" s="263" t="s">
        <v>740</v>
      </c>
      <c r="B843" s="263" t="s">
        <v>741</v>
      </c>
      <c r="C843" s="263" t="s">
        <v>742</v>
      </c>
      <c r="D843" s="263" t="s">
        <v>743</v>
      </c>
      <c r="E843" s="263" t="s">
        <v>744</v>
      </c>
    </row>
    <row r="844" spans="1:7" ht="15.75" thickBot="1">
      <c r="A844" s="301">
        <v>1</v>
      </c>
      <c r="B844" s="282" t="s">
        <v>746</v>
      </c>
      <c r="C844" s="256">
        <v>1800</v>
      </c>
      <c r="D844" s="302">
        <f>C844/10</f>
        <v>180</v>
      </c>
      <c r="E844" s="303">
        <f>C844+D844</f>
        <v>1980</v>
      </c>
    </row>
    <row r="845" spans="1:7" ht="15.75" thickBot="1">
      <c r="A845" s="301">
        <v>2</v>
      </c>
      <c r="B845" s="282" t="s">
        <v>747</v>
      </c>
      <c r="C845" s="256">
        <v>400</v>
      </c>
      <c r="D845" s="302">
        <f t="shared" ref="D845:D855" si="88">C845/10</f>
        <v>40</v>
      </c>
      <c r="E845" s="303">
        <f t="shared" ref="E845:E855" si="89">C845+D845</f>
        <v>440</v>
      </c>
    </row>
    <row r="846" spans="1:7" ht="15.75" thickBot="1">
      <c r="A846" s="301">
        <v>3</v>
      </c>
      <c r="B846" s="282" t="s">
        <v>746</v>
      </c>
      <c r="C846" s="256">
        <v>500</v>
      </c>
      <c r="D846" s="302">
        <f t="shared" si="88"/>
        <v>50</v>
      </c>
      <c r="E846" s="303">
        <f t="shared" si="89"/>
        <v>550</v>
      </c>
      <c r="F846" s="203"/>
      <c r="G846" s="203"/>
    </row>
    <row r="847" spans="1:7" ht="15.75" thickBot="1">
      <c r="A847" s="301">
        <v>4</v>
      </c>
      <c r="B847" s="282" t="s">
        <v>746</v>
      </c>
      <c r="C847" s="256">
        <v>400</v>
      </c>
      <c r="D847" s="302">
        <f t="shared" si="88"/>
        <v>40</v>
      </c>
      <c r="E847" s="303">
        <f t="shared" si="89"/>
        <v>440</v>
      </c>
    </row>
    <row r="848" spans="1:7" ht="15.75" thickBot="1">
      <c r="A848" s="301">
        <v>5</v>
      </c>
      <c r="B848" s="282" t="s">
        <v>747</v>
      </c>
      <c r="C848" s="256">
        <v>150</v>
      </c>
      <c r="D848" s="302">
        <f t="shared" si="88"/>
        <v>15</v>
      </c>
      <c r="E848" s="303">
        <f t="shared" si="89"/>
        <v>165</v>
      </c>
    </row>
    <row r="849" spans="1:5" ht="15.75" thickBot="1">
      <c r="A849" s="301">
        <v>6</v>
      </c>
      <c r="B849" s="282" t="s">
        <v>747</v>
      </c>
      <c r="C849" s="256">
        <v>200</v>
      </c>
      <c r="D849" s="302">
        <f t="shared" si="88"/>
        <v>20</v>
      </c>
      <c r="E849" s="303">
        <f t="shared" si="89"/>
        <v>220</v>
      </c>
    </row>
    <row r="850" spans="1:5" ht="15.75" thickBot="1">
      <c r="A850" s="301">
        <v>7</v>
      </c>
      <c r="B850" s="282" t="s">
        <v>747</v>
      </c>
      <c r="C850" s="256">
        <v>450</v>
      </c>
      <c r="D850" s="302">
        <f t="shared" si="88"/>
        <v>45</v>
      </c>
      <c r="E850" s="303">
        <f t="shared" si="89"/>
        <v>495</v>
      </c>
    </row>
    <row r="851" spans="1:5" ht="15.75" thickBot="1">
      <c r="A851" s="301">
        <v>8</v>
      </c>
      <c r="B851" s="282" t="s">
        <v>746</v>
      </c>
      <c r="C851" s="256">
        <v>110</v>
      </c>
      <c r="D851" s="302">
        <f t="shared" si="88"/>
        <v>11</v>
      </c>
      <c r="E851" s="303">
        <f t="shared" si="89"/>
        <v>121</v>
      </c>
    </row>
    <row r="852" spans="1:5" ht="15.75" thickBot="1">
      <c r="A852" s="301">
        <v>9</v>
      </c>
      <c r="B852" s="282" t="s">
        <v>747</v>
      </c>
      <c r="C852" s="256">
        <v>230</v>
      </c>
      <c r="D852" s="302">
        <f t="shared" si="88"/>
        <v>23</v>
      </c>
      <c r="E852" s="303">
        <f t="shared" si="89"/>
        <v>253</v>
      </c>
    </row>
    <row r="853" spans="1:5" ht="15.75" thickBot="1">
      <c r="A853" s="301">
        <v>10</v>
      </c>
      <c r="B853" s="282" t="s">
        <v>746</v>
      </c>
      <c r="C853" s="256">
        <v>520</v>
      </c>
      <c r="D853" s="302">
        <f t="shared" si="88"/>
        <v>52</v>
      </c>
      <c r="E853" s="303">
        <f t="shared" si="89"/>
        <v>572</v>
      </c>
    </row>
    <row r="854" spans="1:5" ht="15.75" thickBot="1">
      <c r="A854" s="301">
        <v>11</v>
      </c>
      <c r="B854" s="282" t="s">
        <v>747</v>
      </c>
      <c r="C854" s="256">
        <v>200</v>
      </c>
      <c r="D854" s="302">
        <f t="shared" si="88"/>
        <v>20</v>
      </c>
      <c r="E854" s="303">
        <f t="shared" si="89"/>
        <v>220</v>
      </c>
    </row>
    <row r="855" spans="1:5" ht="15.75" thickBot="1">
      <c r="A855" s="301">
        <v>12</v>
      </c>
      <c r="B855" s="282" t="s">
        <v>746</v>
      </c>
      <c r="C855" s="256">
        <v>100</v>
      </c>
      <c r="D855" s="302">
        <f t="shared" si="88"/>
        <v>10</v>
      </c>
      <c r="E855" s="303">
        <f t="shared" si="89"/>
        <v>110</v>
      </c>
    </row>
    <row r="856" spans="1:5">
      <c r="C856" s="299"/>
      <c r="E856" s="299"/>
    </row>
    <row r="861" spans="1:5" ht="15.75" thickBot="1"/>
    <row r="862" spans="1:5" ht="15.75" thickBot="1">
      <c r="E862" s="320" t="s">
        <v>753</v>
      </c>
    </row>
    <row r="863" spans="1:5" ht="15.75" thickBot="1">
      <c r="A863" s="300" t="s">
        <v>748</v>
      </c>
      <c r="B863" s="300" t="s">
        <v>749</v>
      </c>
      <c r="C863" s="300" t="s">
        <v>450</v>
      </c>
      <c r="E863" s="300" t="s">
        <v>748</v>
      </c>
    </row>
    <row r="864" spans="1:5" ht="15.75" thickBot="1">
      <c r="A864" s="300" t="s">
        <v>750</v>
      </c>
      <c r="B864" s="300">
        <v>8546</v>
      </c>
      <c r="C864" s="300">
        <v>7878</v>
      </c>
      <c r="E864" s="81"/>
    </row>
    <row r="865" spans="1:6" ht="15.75" thickBot="1">
      <c r="A865" s="300" t="s">
        <v>751</v>
      </c>
      <c r="B865" s="300">
        <v>2546</v>
      </c>
      <c r="C865" s="300">
        <v>6565</v>
      </c>
      <c r="E865" s="81"/>
    </row>
    <row r="866" spans="1:6" ht="15.75" thickBot="1">
      <c r="A866" s="300" t="s">
        <v>752</v>
      </c>
      <c r="B866" s="300">
        <v>2541</v>
      </c>
      <c r="C866" s="300">
        <v>4545</v>
      </c>
    </row>
    <row r="867" spans="1:6" ht="15.75" thickBot="1">
      <c r="A867" s="300" t="s">
        <v>750</v>
      </c>
      <c r="B867" s="300">
        <v>1452</v>
      </c>
      <c r="C867" s="300">
        <v>4562</v>
      </c>
    </row>
    <row r="868" spans="1:6" ht="15.75" thickBot="1">
      <c r="A868" s="300" t="s">
        <v>751</v>
      </c>
      <c r="B868" s="300">
        <v>3256</v>
      </c>
      <c r="C868" s="300">
        <v>2580</v>
      </c>
    </row>
    <row r="869" spans="1:6" ht="15.75" thickBot="1">
      <c r="A869" s="300" t="s">
        <v>752</v>
      </c>
      <c r="B869" s="300">
        <v>3652</v>
      </c>
      <c r="C869" s="300">
        <v>8525</v>
      </c>
    </row>
    <row r="870" spans="1:6" ht="15.75" thickBot="1">
      <c r="A870" s="300" t="s">
        <v>750</v>
      </c>
      <c r="B870" s="300">
        <v>2589</v>
      </c>
      <c r="C870" s="300">
        <v>5412</v>
      </c>
    </row>
    <row r="871" spans="1:6" ht="15.75" thickBot="1">
      <c r="A871" s="300" t="s">
        <v>751</v>
      </c>
      <c r="B871" s="300">
        <v>7532</v>
      </c>
      <c r="C871" s="300">
        <v>2145</v>
      </c>
    </row>
    <row r="872" spans="1:6" ht="15.75" thickBot="1">
      <c r="A872" s="300" t="s">
        <v>752</v>
      </c>
      <c r="B872" s="300">
        <v>6542</v>
      </c>
      <c r="C872" s="300">
        <v>1236</v>
      </c>
    </row>
    <row r="873" spans="1:6">
      <c r="A873" s="299"/>
      <c r="C873" s="299"/>
    </row>
    <row r="880" spans="1:6">
      <c r="A880" t="s">
        <v>754</v>
      </c>
      <c r="B880" t="s">
        <v>755</v>
      </c>
      <c r="C880" t="s">
        <v>756</v>
      </c>
      <c r="D880" t="s">
        <v>757</v>
      </c>
      <c r="E880" t="s">
        <v>758</v>
      </c>
      <c r="F880" t="s">
        <v>509</v>
      </c>
    </row>
    <row r="881" spans="1:6">
      <c r="A881" t="s">
        <v>759</v>
      </c>
      <c r="B881" t="s">
        <v>760</v>
      </c>
      <c r="C881">
        <v>34</v>
      </c>
      <c r="D881" t="s">
        <v>761</v>
      </c>
      <c r="E881" t="s">
        <v>762</v>
      </c>
      <c r="F881" s="306">
        <v>20833</v>
      </c>
    </row>
    <row r="882" spans="1:6">
      <c r="A882" t="s">
        <v>763</v>
      </c>
      <c r="B882" t="s">
        <v>764</v>
      </c>
      <c r="C882">
        <v>23</v>
      </c>
      <c r="D882" t="s">
        <v>765</v>
      </c>
      <c r="E882" t="s">
        <v>771</v>
      </c>
      <c r="F882" s="306">
        <v>24267</v>
      </c>
    </row>
    <row r="883" spans="1:6">
      <c r="A883" t="s">
        <v>772</v>
      </c>
      <c r="B883" t="s">
        <v>518</v>
      </c>
      <c r="C883">
        <v>34</v>
      </c>
      <c r="D883" t="s">
        <v>766</v>
      </c>
      <c r="E883" t="s">
        <v>762</v>
      </c>
      <c r="F883" s="306">
        <v>40000</v>
      </c>
    </row>
    <row r="884" spans="1:6">
      <c r="A884" t="s">
        <v>773</v>
      </c>
      <c r="B884" t="s">
        <v>760</v>
      </c>
      <c r="C884">
        <v>45</v>
      </c>
      <c r="D884" t="s">
        <v>768</v>
      </c>
      <c r="E884" t="s">
        <v>762</v>
      </c>
      <c r="F884" s="306">
        <v>23000</v>
      </c>
    </row>
    <row r="885" spans="1:6">
      <c r="A885" t="s">
        <v>774</v>
      </c>
      <c r="B885" t="s">
        <v>764</v>
      </c>
      <c r="C885">
        <v>54</v>
      </c>
      <c r="D885" t="s">
        <v>765</v>
      </c>
      <c r="E885" t="s">
        <v>771</v>
      </c>
      <c r="F885" s="306">
        <v>28000</v>
      </c>
    </row>
    <row r="886" spans="1:6">
      <c r="A886" t="s">
        <v>775</v>
      </c>
      <c r="B886" t="s">
        <v>518</v>
      </c>
      <c r="C886">
        <v>56</v>
      </c>
      <c r="D886" t="s">
        <v>767</v>
      </c>
      <c r="E886" t="s">
        <v>771</v>
      </c>
      <c r="F886" s="306">
        <v>44000</v>
      </c>
    </row>
    <row r="887" spans="1:6">
      <c r="A887" t="s">
        <v>776</v>
      </c>
      <c r="B887" t="s">
        <v>760</v>
      </c>
      <c r="C887">
        <v>54</v>
      </c>
      <c r="D887" t="s">
        <v>768</v>
      </c>
      <c r="E887" t="s">
        <v>771</v>
      </c>
      <c r="F887" s="306">
        <v>24167</v>
      </c>
    </row>
    <row r="888" spans="1:6">
      <c r="A888" t="s">
        <v>777</v>
      </c>
      <c r="B888" t="s">
        <v>764</v>
      </c>
      <c r="C888">
        <v>34</v>
      </c>
      <c r="D888" t="s">
        <v>765</v>
      </c>
      <c r="E888" t="s">
        <v>771</v>
      </c>
      <c r="F888" s="306">
        <v>20067</v>
      </c>
    </row>
    <row r="889" spans="1:6">
      <c r="A889" t="s">
        <v>778</v>
      </c>
      <c r="B889" t="s">
        <v>764</v>
      </c>
      <c r="C889">
        <v>23</v>
      </c>
      <c r="D889" t="s">
        <v>767</v>
      </c>
      <c r="E889" t="s">
        <v>762</v>
      </c>
      <c r="F889" s="306">
        <v>38700</v>
      </c>
    </row>
    <row r="890" spans="1:6">
      <c r="A890" t="s">
        <v>779</v>
      </c>
      <c r="B890" t="s">
        <v>760</v>
      </c>
      <c r="C890">
        <v>34</v>
      </c>
      <c r="D890" t="s">
        <v>769</v>
      </c>
      <c r="E890" t="s">
        <v>762</v>
      </c>
      <c r="F890" s="306">
        <v>25000</v>
      </c>
    </row>
    <row r="891" spans="1:6">
      <c r="A891" t="s">
        <v>780</v>
      </c>
      <c r="B891" t="s">
        <v>764</v>
      </c>
      <c r="C891">
        <v>43</v>
      </c>
      <c r="D891" t="s">
        <v>765</v>
      </c>
      <c r="E891" t="s">
        <v>762</v>
      </c>
      <c r="F891" s="306">
        <v>18667</v>
      </c>
    </row>
    <row r="892" spans="1:6">
      <c r="A892" t="s">
        <v>781</v>
      </c>
      <c r="B892" t="s">
        <v>518</v>
      </c>
      <c r="C892">
        <v>34</v>
      </c>
      <c r="D892" t="s">
        <v>767</v>
      </c>
      <c r="E892" t="s">
        <v>762</v>
      </c>
      <c r="F892" s="306">
        <v>37333</v>
      </c>
    </row>
    <row r="893" spans="1:6">
      <c r="A893" t="s">
        <v>782</v>
      </c>
      <c r="B893" t="s">
        <v>518</v>
      </c>
      <c r="C893">
        <v>43</v>
      </c>
      <c r="D893" t="s">
        <v>767</v>
      </c>
      <c r="E893" t="s">
        <v>762</v>
      </c>
      <c r="F893" s="306">
        <v>32000</v>
      </c>
    </row>
    <row r="894" spans="1:6">
      <c r="A894" t="s">
        <v>783</v>
      </c>
      <c r="B894" t="s">
        <v>760</v>
      </c>
      <c r="C894">
        <v>23</v>
      </c>
      <c r="D894" t="s">
        <v>768</v>
      </c>
      <c r="E894" t="s">
        <v>762</v>
      </c>
      <c r="F894" s="306">
        <v>27067</v>
      </c>
    </row>
    <row r="895" spans="1:6">
      <c r="A895" t="s">
        <v>784</v>
      </c>
      <c r="B895" t="s">
        <v>764</v>
      </c>
      <c r="C895">
        <v>34</v>
      </c>
      <c r="D895" t="s">
        <v>770</v>
      </c>
      <c r="E895" t="s">
        <v>762</v>
      </c>
      <c r="F895" s="306">
        <v>41067</v>
      </c>
    </row>
    <row r="896" spans="1:6">
      <c r="A896" t="s">
        <v>785</v>
      </c>
      <c r="B896" t="s">
        <v>518</v>
      </c>
      <c r="C896">
        <v>23</v>
      </c>
      <c r="D896" t="s">
        <v>765</v>
      </c>
      <c r="E896" t="s">
        <v>771</v>
      </c>
      <c r="F896" s="306">
        <v>22500</v>
      </c>
    </row>
    <row r="897" spans="1:6">
      <c r="A897" t="s">
        <v>786</v>
      </c>
      <c r="B897" t="s">
        <v>764</v>
      </c>
      <c r="C897">
        <v>34</v>
      </c>
      <c r="D897" t="s">
        <v>765</v>
      </c>
      <c r="E897" t="s">
        <v>762</v>
      </c>
      <c r="F897" s="306">
        <v>45000</v>
      </c>
    </row>
    <row r="898" spans="1:6">
      <c r="A898" t="s">
        <v>787</v>
      </c>
      <c r="B898" t="s">
        <v>764</v>
      </c>
      <c r="C898">
        <v>23</v>
      </c>
      <c r="D898" t="s">
        <v>765</v>
      </c>
      <c r="E898" t="s">
        <v>762</v>
      </c>
      <c r="F898" s="306">
        <v>63000</v>
      </c>
    </row>
    <row r="899" spans="1:6">
      <c r="A899" t="s">
        <v>788</v>
      </c>
      <c r="B899" t="s">
        <v>764</v>
      </c>
      <c r="C899">
        <v>34</v>
      </c>
      <c r="D899" t="s">
        <v>765</v>
      </c>
      <c r="E899" t="s">
        <v>771</v>
      </c>
      <c r="F899" s="306">
        <v>34000</v>
      </c>
    </row>
    <row r="900" spans="1:6">
      <c r="A900" t="s">
        <v>789</v>
      </c>
      <c r="B900" t="s">
        <v>764</v>
      </c>
      <c r="C900">
        <v>45</v>
      </c>
      <c r="D900" t="s">
        <v>765</v>
      </c>
      <c r="E900" t="s">
        <v>771</v>
      </c>
      <c r="F900" s="306">
        <v>45000</v>
      </c>
    </row>
    <row r="901" spans="1:6">
      <c r="A901" t="s">
        <v>790</v>
      </c>
      <c r="B901" t="s">
        <v>764</v>
      </c>
      <c r="C901">
        <v>54</v>
      </c>
      <c r="D901" t="s">
        <v>765</v>
      </c>
      <c r="E901" t="s">
        <v>771</v>
      </c>
      <c r="F901" s="306">
        <v>55000</v>
      </c>
    </row>
    <row r="902" spans="1:6">
      <c r="A902" t="s">
        <v>791</v>
      </c>
      <c r="B902" t="s">
        <v>760</v>
      </c>
      <c r="C902">
        <v>34</v>
      </c>
      <c r="D902" t="s">
        <v>761</v>
      </c>
      <c r="E902" t="s">
        <v>762</v>
      </c>
      <c r="F902" s="306">
        <v>20833</v>
      </c>
    </row>
    <row r="903" spans="1:6">
      <c r="A903" t="s">
        <v>792</v>
      </c>
      <c r="B903" t="s">
        <v>764</v>
      </c>
      <c r="C903">
        <v>23</v>
      </c>
      <c r="D903" t="s">
        <v>765</v>
      </c>
      <c r="E903" t="s">
        <v>771</v>
      </c>
      <c r="F903" s="306">
        <v>24267</v>
      </c>
    </row>
    <row r="904" spans="1:6">
      <c r="A904" t="s">
        <v>793</v>
      </c>
      <c r="B904" t="s">
        <v>518</v>
      </c>
      <c r="C904">
        <v>34</v>
      </c>
      <c r="D904" t="s">
        <v>766</v>
      </c>
      <c r="E904" t="s">
        <v>762</v>
      </c>
      <c r="F904" s="306">
        <v>40000</v>
      </c>
    </row>
    <row r="905" spans="1:6">
      <c r="A905" t="s">
        <v>794</v>
      </c>
      <c r="B905" t="s">
        <v>760</v>
      </c>
      <c r="C905">
        <v>45</v>
      </c>
      <c r="D905" t="s">
        <v>768</v>
      </c>
      <c r="E905" t="s">
        <v>762</v>
      </c>
      <c r="F905" s="306">
        <v>23000</v>
      </c>
    </row>
    <row r="906" spans="1:6">
      <c r="A906" t="s">
        <v>795</v>
      </c>
      <c r="B906" t="s">
        <v>764</v>
      </c>
      <c r="C906">
        <v>54</v>
      </c>
      <c r="D906" t="s">
        <v>765</v>
      </c>
      <c r="E906" t="s">
        <v>771</v>
      </c>
      <c r="F906" s="306">
        <v>28000</v>
      </c>
    </row>
    <row r="907" spans="1:6">
      <c r="A907" t="s">
        <v>796</v>
      </c>
      <c r="B907" t="s">
        <v>518</v>
      </c>
      <c r="C907">
        <v>56</v>
      </c>
      <c r="D907" t="s">
        <v>767</v>
      </c>
      <c r="E907" t="s">
        <v>771</v>
      </c>
      <c r="F907" s="306">
        <v>44000</v>
      </c>
    </row>
    <row r="908" spans="1:6">
      <c r="A908" t="s">
        <v>797</v>
      </c>
      <c r="B908" t="s">
        <v>760</v>
      </c>
      <c r="C908">
        <v>54</v>
      </c>
      <c r="D908" t="s">
        <v>768</v>
      </c>
      <c r="E908" t="s">
        <v>771</v>
      </c>
      <c r="F908" s="306">
        <v>24167</v>
      </c>
    </row>
    <row r="909" spans="1:6">
      <c r="A909" t="s">
        <v>798</v>
      </c>
      <c r="B909" t="s">
        <v>764</v>
      </c>
      <c r="C909">
        <v>34</v>
      </c>
      <c r="D909" t="s">
        <v>765</v>
      </c>
      <c r="E909" t="s">
        <v>771</v>
      </c>
      <c r="F909" s="306">
        <v>20067</v>
      </c>
    </row>
    <row r="910" spans="1:6">
      <c r="A910" t="s">
        <v>799</v>
      </c>
      <c r="B910" t="s">
        <v>764</v>
      </c>
      <c r="C910">
        <v>23</v>
      </c>
      <c r="D910" t="s">
        <v>767</v>
      </c>
      <c r="E910" t="s">
        <v>762</v>
      </c>
      <c r="F910" s="306">
        <v>38700</v>
      </c>
    </row>
    <row r="911" spans="1:6">
      <c r="A911" t="s">
        <v>800</v>
      </c>
      <c r="B911" t="s">
        <v>760</v>
      </c>
      <c r="C911">
        <v>34</v>
      </c>
      <c r="D911" t="s">
        <v>769</v>
      </c>
      <c r="E911" t="s">
        <v>762</v>
      </c>
      <c r="F911" s="306">
        <v>25000</v>
      </c>
    </row>
    <row r="912" spans="1:6">
      <c r="A912" t="s">
        <v>801</v>
      </c>
      <c r="B912" t="s">
        <v>764</v>
      </c>
      <c r="C912">
        <v>43</v>
      </c>
      <c r="D912" t="s">
        <v>765</v>
      </c>
      <c r="E912" t="s">
        <v>762</v>
      </c>
      <c r="F912" s="306">
        <v>18667</v>
      </c>
    </row>
    <row r="913" spans="1:6">
      <c r="A913" t="s">
        <v>802</v>
      </c>
      <c r="B913" t="s">
        <v>518</v>
      </c>
      <c r="C913">
        <v>34</v>
      </c>
      <c r="D913" t="s">
        <v>767</v>
      </c>
      <c r="E913" t="s">
        <v>762</v>
      </c>
      <c r="F913" s="306">
        <v>37333</v>
      </c>
    </row>
    <row r="914" spans="1:6">
      <c r="A914" t="s">
        <v>803</v>
      </c>
      <c r="B914" t="s">
        <v>518</v>
      </c>
      <c r="C914">
        <v>43</v>
      </c>
      <c r="D914" t="s">
        <v>767</v>
      </c>
      <c r="E914" t="s">
        <v>762</v>
      </c>
      <c r="F914" s="306">
        <v>32000</v>
      </c>
    </row>
    <row r="915" spans="1:6">
      <c r="A915" t="s">
        <v>804</v>
      </c>
      <c r="B915" t="s">
        <v>760</v>
      </c>
      <c r="C915">
        <v>23</v>
      </c>
      <c r="D915" t="s">
        <v>768</v>
      </c>
      <c r="E915" t="s">
        <v>762</v>
      </c>
      <c r="F915" s="306">
        <v>27067</v>
      </c>
    </row>
    <row r="916" spans="1:6">
      <c r="A916" t="s">
        <v>805</v>
      </c>
      <c r="B916" t="s">
        <v>764</v>
      </c>
      <c r="C916">
        <v>34</v>
      </c>
      <c r="D916" t="s">
        <v>770</v>
      </c>
      <c r="E916" t="s">
        <v>762</v>
      </c>
      <c r="F916" s="306">
        <v>41067</v>
      </c>
    </row>
    <row r="917" spans="1:6">
      <c r="A917" t="s">
        <v>806</v>
      </c>
      <c r="B917" t="s">
        <v>518</v>
      </c>
      <c r="C917">
        <v>23</v>
      </c>
      <c r="D917" t="s">
        <v>765</v>
      </c>
      <c r="E917" t="s">
        <v>771</v>
      </c>
      <c r="F917" s="306">
        <v>22500</v>
      </c>
    </row>
    <row r="918" spans="1:6">
      <c r="A918" t="s">
        <v>807</v>
      </c>
      <c r="B918" t="s">
        <v>764</v>
      </c>
      <c r="C918">
        <v>34</v>
      </c>
      <c r="D918" t="s">
        <v>765</v>
      </c>
      <c r="E918" t="s">
        <v>762</v>
      </c>
      <c r="F918" s="306">
        <v>45000</v>
      </c>
    </row>
    <row r="919" spans="1:6">
      <c r="A919" t="s">
        <v>808</v>
      </c>
      <c r="B919" t="s">
        <v>764</v>
      </c>
      <c r="C919">
        <v>23</v>
      </c>
      <c r="D919" t="s">
        <v>765</v>
      </c>
      <c r="E919" t="s">
        <v>762</v>
      </c>
      <c r="F919" s="306">
        <v>63000</v>
      </c>
    </row>
    <row r="920" spans="1:6">
      <c r="A920" t="s">
        <v>809</v>
      </c>
      <c r="B920" t="s">
        <v>764</v>
      </c>
      <c r="C920">
        <v>34</v>
      </c>
      <c r="D920" t="s">
        <v>765</v>
      </c>
      <c r="E920" t="s">
        <v>771</v>
      </c>
      <c r="F920" s="306">
        <v>34000</v>
      </c>
    </row>
    <row r="921" spans="1:6">
      <c r="A921" t="s">
        <v>810</v>
      </c>
      <c r="B921" t="s">
        <v>764</v>
      </c>
      <c r="C921">
        <v>45</v>
      </c>
      <c r="D921" t="s">
        <v>765</v>
      </c>
      <c r="E921" t="s">
        <v>771</v>
      </c>
      <c r="F921" s="306">
        <v>45000</v>
      </c>
    </row>
    <row r="922" spans="1:6">
      <c r="A922" t="s">
        <v>811</v>
      </c>
      <c r="B922" t="s">
        <v>764</v>
      </c>
      <c r="C922">
        <v>54</v>
      </c>
      <c r="D922" t="s">
        <v>765</v>
      </c>
      <c r="E922" t="s">
        <v>771</v>
      </c>
      <c r="F922" s="306">
        <v>55000</v>
      </c>
    </row>
    <row r="923" spans="1:6">
      <c r="A923" t="s">
        <v>812</v>
      </c>
      <c r="B923" t="s">
        <v>760</v>
      </c>
      <c r="C923">
        <v>34</v>
      </c>
      <c r="D923" t="s">
        <v>761</v>
      </c>
      <c r="E923" t="s">
        <v>762</v>
      </c>
      <c r="F923" s="306">
        <v>20833</v>
      </c>
    </row>
    <row r="924" spans="1:6">
      <c r="A924" t="s">
        <v>813</v>
      </c>
      <c r="B924" t="s">
        <v>764</v>
      </c>
      <c r="C924">
        <v>23</v>
      </c>
      <c r="D924" t="s">
        <v>765</v>
      </c>
      <c r="E924" t="s">
        <v>771</v>
      </c>
      <c r="F924" s="306">
        <v>24267</v>
      </c>
    </row>
    <row r="925" spans="1:6">
      <c r="A925" t="s">
        <v>814</v>
      </c>
      <c r="B925" t="s">
        <v>518</v>
      </c>
      <c r="C925">
        <v>34</v>
      </c>
      <c r="D925" t="s">
        <v>766</v>
      </c>
      <c r="E925" t="s">
        <v>762</v>
      </c>
      <c r="F925" s="306">
        <v>40000</v>
      </c>
    </row>
    <row r="926" spans="1:6">
      <c r="A926" t="s">
        <v>815</v>
      </c>
      <c r="B926" t="s">
        <v>760</v>
      </c>
      <c r="C926">
        <v>45</v>
      </c>
      <c r="D926" t="s">
        <v>768</v>
      </c>
      <c r="E926" t="s">
        <v>762</v>
      </c>
      <c r="F926" s="306">
        <v>23000</v>
      </c>
    </row>
    <row r="927" spans="1:6">
      <c r="A927" t="s">
        <v>816</v>
      </c>
      <c r="B927" t="s">
        <v>764</v>
      </c>
      <c r="C927">
        <v>54</v>
      </c>
      <c r="D927" t="s">
        <v>765</v>
      </c>
      <c r="E927" t="s">
        <v>771</v>
      </c>
      <c r="F927" s="306">
        <v>28000</v>
      </c>
    </row>
    <row r="928" spans="1:6">
      <c r="A928" t="s">
        <v>817</v>
      </c>
      <c r="B928" t="s">
        <v>518</v>
      </c>
      <c r="C928">
        <v>56</v>
      </c>
      <c r="D928" t="s">
        <v>767</v>
      </c>
      <c r="E928" t="s">
        <v>771</v>
      </c>
      <c r="F928" s="306">
        <v>44000</v>
      </c>
    </row>
    <row r="929" spans="1:6">
      <c r="A929" t="s">
        <v>818</v>
      </c>
      <c r="B929" t="s">
        <v>760</v>
      </c>
      <c r="C929">
        <v>54</v>
      </c>
      <c r="D929" t="s">
        <v>768</v>
      </c>
      <c r="E929" t="s">
        <v>771</v>
      </c>
      <c r="F929" s="306">
        <v>24167</v>
      </c>
    </row>
    <row r="930" spans="1:6">
      <c r="A930" t="s">
        <v>819</v>
      </c>
      <c r="B930" t="s">
        <v>764</v>
      </c>
      <c r="C930">
        <v>34</v>
      </c>
      <c r="D930" t="s">
        <v>765</v>
      </c>
      <c r="E930" t="s">
        <v>771</v>
      </c>
      <c r="F930" s="306">
        <v>20067</v>
      </c>
    </row>
    <row r="931" spans="1:6">
      <c r="A931" t="s">
        <v>820</v>
      </c>
      <c r="B931" t="s">
        <v>764</v>
      </c>
      <c r="C931">
        <v>23</v>
      </c>
      <c r="D931" t="s">
        <v>767</v>
      </c>
      <c r="E931" t="s">
        <v>762</v>
      </c>
      <c r="F931" s="306">
        <v>38700</v>
      </c>
    </row>
    <row r="932" spans="1:6">
      <c r="A932" t="s">
        <v>821</v>
      </c>
      <c r="B932" t="s">
        <v>760</v>
      </c>
      <c r="C932">
        <v>34</v>
      </c>
      <c r="D932" t="s">
        <v>769</v>
      </c>
      <c r="E932" t="s">
        <v>762</v>
      </c>
      <c r="F932" s="306">
        <v>25000</v>
      </c>
    </row>
    <row r="933" spans="1:6">
      <c r="A933" t="s">
        <v>822</v>
      </c>
      <c r="B933" t="s">
        <v>764</v>
      </c>
      <c r="C933">
        <v>43</v>
      </c>
      <c r="D933" t="s">
        <v>765</v>
      </c>
      <c r="E933" t="s">
        <v>762</v>
      </c>
      <c r="F933" s="306">
        <v>18667</v>
      </c>
    </row>
    <row r="934" spans="1:6">
      <c r="A934" t="s">
        <v>823</v>
      </c>
      <c r="B934" t="s">
        <v>518</v>
      </c>
      <c r="C934">
        <v>34</v>
      </c>
      <c r="D934" t="s">
        <v>767</v>
      </c>
      <c r="E934" t="s">
        <v>762</v>
      </c>
      <c r="F934" s="306">
        <v>37333</v>
      </c>
    </row>
    <row r="935" spans="1:6">
      <c r="A935" t="s">
        <v>824</v>
      </c>
      <c r="B935" t="s">
        <v>518</v>
      </c>
      <c r="C935">
        <v>43</v>
      </c>
      <c r="D935" t="s">
        <v>767</v>
      </c>
      <c r="E935" t="s">
        <v>762</v>
      </c>
      <c r="F935" s="306">
        <v>32000</v>
      </c>
    </row>
    <row r="936" spans="1:6">
      <c r="A936" t="s">
        <v>825</v>
      </c>
      <c r="B936" t="s">
        <v>760</v>
      </c>
      <c r="C936">
        <v>23</v>
      </c>
      <c r="D936" t="s">
        <v>768</v>
      </c>
      <c r="E936" t="s">
        <v>762</v>
      </c>
      <c r="F936" s="306">
        <v>27067</v>
      </c>
    </row>
    <row r="937" spans="1:6">
      <c r="A937" t="s">
        <v>826</v>
      </c>
      <c r="B937" t="s">
        <v>764</v>
      </c>
      <c r="C937">
        <v>34</v>
      </c>
      <c r="D937" t="s">
        <v>770</v>
      </c>
      <c r="E937" t="s">
        <v>762</v>
      </c>
      <c r="F937" s="306">
        <v>41067</v>
      </c>
    </row>
    <row r="938" spans="1:6">
      <c r="A938" t="s">
        <v>827</v>
      </c>
      <c r="B938" t="s">
        <v>518</v>
      </c>
      <c r="C938">
        <v>23</v>
      </c>
      <c r="D938" t="s">
        <v>765</v>
      </c>
      <c r="E938" t="s">
        <v>771</v>
      </c>
      <c r="F938" s="306">
        <v>22500</v>
      </c>
    </row>
    <row r="939" spans="1:6">
      <c r="A939" t="s">
        <v>828</v>
      </c>
      <c r="B939" t="s">
        <v>764</v>
      </c>
      <c r="C939">
        <v>34</v>
      </c>
      <c r="D939" t="s">
        <v>765</v>
      </c>
      <c r="E939" t="s">
        <v>762</v>
      </c>
      <c r="F939" s="306">
        <v>45000</v>
      </c>
    </row>
    <row r="940" spans="1:6">
      <c r="A940" t="s">
        <v>829</v>
      </c>
      <c r="B940" t="s">
        <v>764</v>
      </c>
      <c r="C940">
        <v>23</v>
      </c>
      <c r="D940" t="s">
        <v>765</v>
      </c>
      <c r="E940" t="s">
        <v>762</v>
      </c>
      <c r="F940" s="306">
        <v>63000</v>
      </c>
    </row>
    <row r="941" spans="1:6">
      <c r="A941" t="s">
        <v>830</v>
      </c>
      <c r="B941" t="s">
        <v>764</v>
      </c>
      <c r="C941">
        <v>34</v>
      </c>
      <c r="D941" t="s">
        <v>765</v>
      </c>
      <c r="E941" t="s">
        <v>771</v>
      </c>
      <c r="F941" s="306">
        <v>34000</v>
      </c>
    </row>
    <row r="942" spans="1:6">
      <c r="A942" t="s">
        <v>831</v>
      </c>
      <c r="B942" t="s">
        <v>764</v>
      </c>
      <c r="C942">
        <v>45</v>
      </c>
      <c r="D942" t="s">
        <v>765</v>
      </c>
      <c r="E942" t="s">
        <v>771</v>
      </c>
      <c r="F942" s="306">
        <v>45000</v>
      </c>
    </row>
    <row r="943" spans="1:6">
      <c r="A943" t="s">
        <v>832</v>
      </c>
      <c r="B943" t="s">
        <v>764</v>
      </c>
      <c r="C943">
        <v>54</v>
      </c>
      <c r="D943" t="s">
        <v>765</v>
      </c>
      <c r="E943" t="s">
        <v>771</v>
      </c>
      <c r="F943" s="306">
        <v>55000</v>
      </c>
    </row>
    <row r="944" spans="1:6">
      <c r="A944" t="s">
        <v>833</v>
      </c>
      <c r="B944" t="s">
        <v>760</v>
      </c>
      <c r="C944">
        <v>34</v>
      </c>
      <c r="D944" t="s">
        <v>761</v>
      </c>
      <c r="E944" t="s">
        <v>762</v>
      </c>
      <c r="F944" s="306">
        <v>20833</v>
      </c>
    </row>
    <row r="945" spans="1:6">
      <c r="A945" t="s">
        <v>834</v>
      </c>
      <c r="B945" t="s">
        <v>764</v>
      </c>
      <c r="C945">
        <v>23</v>
      </c>
      <c r="D945" t="s">
        <v>765</v>
      </c>
      <c r="E945" t="s">
        <v>771</v>
      </c>
      <c r="F945" s="306">
        <v>24267</v>
      </c>
    </row>
    <row r="946" spans="1:6">
      <c r="A946" t="s">
        <v>835</v>
      </c>
      <c r="B946" t="s">
        <v>518</v>
      </c>
      <c r="C946">
        <v>34</v>
      </c>
      <c r="D946" t="s">
        <v>766</v>
      </c>
      <c r="E946" t="s">
        <v>762</v>
      </c>
      <c r="F946" s="306">
        <v>40000</v>
      </c>
    </row>
    <row r="947" spans="1:6">
      <c r="A947" t="s">
        <v>836</v>
      </c>
      <c r="B947" t="s">
        <v>760</v>
      </c>
      <c r="C947">
        <v>45</v>
      </c>
      <c r="D947" t="s">
        <v>768</v>
      </c>
      <c r="E947" t="s">
        <v>762</v>
      </c>
      <c r="F947" s="306">
        <v>23000</v>
      </c>
    </row>
    <row r="948" spans="1:6">
      <c r="A948" t="s">
        <v>837</v>
      </c>
      <c r="B948" t="s">
        <v>764</v>
      </c>
      <c r="C948">
        <v>54</v>
      </c>
      <c r="D948" t="s">
        <v>765</v>
      </c>
      <c r="E948" t="s">
        <v>771</v>
      </c>
      <c r="F948" s="306">
        <v>28000</v>
      </c>
    </row>
    <row r="949" spans="1:6">
      <c r="A949" t="s">
        <v>838</v>
      </c>
      <c r="B949" t="s">
        <v>518</v>
      </c>
      <c r="C949">
        <v>56</v>
      </c>
      <c r="D949" t="s">
        <v>767</v>
      </c>
      <c r="E949" t="s">
        <v>771</v>
      </c>
      <c r="F949" s="306">
        <v>44000</v>
      </c>
    </row>
    <row r="950" spans="1:6">
      <c r="A950" t="s">
        <v>839</v>
      </c>
      <c r="B950" t="s">
        <v>760</v>
      </c>
      <c r="C950">
        <v>54</v>
      </c>
      <c r="D950" t="s">
        <v>768</v>
      </c>
      <c r="E950" t="s">
        <v>771</v>
      </c>
      <c r="F950" s="306">
        <v>24167</v>
      </c>
    </row>
    <row r="951" spans="1:6">
      <c r="A951" t="s">
        <v>840</v>
      </c>
      <c r="B951" t="s">
        <v>764</v>
      </c>
      <c r="C951">
        <v>34</v>
      </c>
      <c r="D951" t="s">
        <v>765</v>
      </c>
      <c r="E951" t="s">
        <v>771</v>
      </c>
      <c r="F951" s="306">
        <v>20067</v>
      </c>
    </row>
    <row r="952" spans="1:6">
      <c r="A952" t="s">
        <v>841</v>
      </c>
      <c r="B952" t="s">
        <v>764</v>
      </c>
      <c r="C952">
        <v>23</v>
      </c>
      <c r="D952" t="s">
        <v>767</v>
      </c>
      <c r="E952" t="s">
        <v>762</v>
      </c>
      <c r="F952" s="306">
        <v>38700</v>
      </c>
    </row>
    <row r="953" spans="1:6">
      <c r="A953" t="s">
        <v>842</v>
      </c>
      <c r="B953" t="s">
        <v>760</v>
      </c>
      <c r="C953">
        <v>34</v>
      </c>
      <c r="D953" t="s">
        <v>769</v>
      </c>
      <c r="E953" t="s">
        <v>762</v>
      </c>
      <c r="F953" s="306">
        <v>25000</v>
      </c>
    </row>
    <row r="954" spans="1:6">
      <c r="A954" t="s">
        <v>843</v>
      </c>
      <c r="B954" t="s">
        <v>764</v>
      </c>
      <c r="C954">
        <v>43</v>
      </c>
      <c r="D954" t="s">
        <v>765</v>
      </c>
      <c r="E954" t="s">
        <v>762</v>
      </c>
      <c r="F954" s="306">
        <v>18667</v>
      </c>
    </row>
    <row r="955" spans="1:6">
      <c r="A955" t="s">
        <v>844</v>
      </c>
      <c r="B955" t="s">
        <v>518</v>
      </c>
      <c r="C955">
        <v>34</v>
      </c>
      <c r="D955" t="s">
        <v>767</v>
      </c>
      <c r="E955" t="s">
        <v>762</v>
      </c>
      <c r="F955" s="306">
        <v>37333</v>
      </c>
    </row>
    <row r="956" spans="1:6">
      <c r="A956" t="s">
        <v>845</v>
      </c>
      <c r="B956" t="s">
        <v>518</v>
      </c>
      <c r="C956">
        <v>43</v>
      </c>
      <c r="D956" t="s">
        <v>767</v>
      </c>
      <c r="E956" t="s">
        <v>762</v>
      </c>
      <c r="F956" s="306">
        <v>32000</v>
      </c>
    </row>
    <row r="957" spans="1:6">
      <c r="A957" t="s">
        <v>846</v>
      </c>
      <c r="B957" t="s">
        <v>760</v>
      </c>
      <c r="C957">
        <v>23</v>
      </c>
      <c r="D957" t="s">
        <v>768</v>
      </c>
      <c r="E957" t="s">
        <v>762</v>
      </c>
      <c r="F957" s="306">
        <v>27067</v>
      </c>
    </row>
    <row r="958" spans="1:6">
      <c r="A958" t="s">
        <v>847</v>
      </c>
      <c r="B958" t="s">
        <v>764</v>
      </c>
      <c r="C958">
        <v>34</v>
      </c>
      <c r="D958" t="s">
        <v>770</v>
      </c>
      <c r="E958" t="s">
        <v>762</v>
      </c>
      <c r="F958" s="306">
        <v>41067</v>
      </c>
    </row>
    <row r="959" spans="1:6">
      <c r="A959" t="s">
        <v>848</v>
      </c>
      <c r="B959" t="s">
        <v>518</v>
      </c>
      <c r="C959">
        <v>23</v>
      </c>
      <c r="D959" t="s">
        <v>765</v>
      </c>
      <c r="E959" t="s">
        <v>771</v>
      </c>
      <c r="F959" s="306">
        <v>22500</v>
      </c>
    </row>
    <row r="960" spans="1:6">
      <c r="A960" t="s">
        <v>849</v>
      </c>
      <c r="B960" t="s">
        <v>764</v>
      </c>
      <c r="C960">
        <v>34</v>
      </c>
      <c r="D960" t="s">
        <v>765</v>
      </c>
      <c r="E960" t="s">
        <v>762</v>
      </c>
      <c r="F960" s="306">
        <v>45000</v>
      </c>
    </row>
    <row r="961" spans="1:6">
      <c r="A961" t="s">
        <v>850</v>
      </c>
      <c r="B961" t="s">
        <v>764</v>
      </c>
      <c r="C961">
        <v>23</v>
      </c>
      <c r="D961" t="s">
        <v>765</v>
      </c>
      <c r="E961" t="s">
        <v>762</v>
      </c>
      <c r="F961" s="306">
        <v>63000</v>
      </c>
    </row>
    <row r="962" spans="1:6">
      <c r="A962" t="s">
        <v>851</v>
      </c>
      <c r="B962" t="s">
        <v>764</v>
      </c>
      <c r="C962">
        <v>34</v>
      </c>
      <c r="D962" t="s">
        <v>765</v>
      </c>
      <c r="E962" t="s">
        <v>771</v>
      </c>
      <c r="F962" s="306">
        <v>34000</v>
      </c>
    </row>
    <row r="963" spans="1:6">
      <c r="A963" t="s">
        <v>852</v>
      </c>
      <c r="B963" t="s">
        <v>764</v>
      </c>
      <c r="C963">
        <v>45</v>
      </c>
      <c r="D963" t="s">
        <v>765</v>
      </c>
      <c r="E963" t="s">
        <v>771</v>
      </c>
      <c r="F963" s="306">
        <v>45000</v>
      </c>
    </row>
    <row r="964" spans="1:6">
      <c r="A964" t="s">
        <v>853</v>
      </c>
      <c r="B964" t="s">
        <v>764</v>
      </c>
      <c r="C964">
        <v>54</v>
      </c>
      <c r="D964" t="s">
        <v>765</v>
      </c>
      <c r="E964" t="s">
        <v>771</v>
      </c>
      <c r="F964" s="306">
        <v>55000</v>
      </c>
    </row>
    <row r="965" spans="1:6">
      <c r="A965" t="s">
        <v>854</v>
      </c>
      <c r="B965" t="s">
        <v>760</v>
      </c>
      <c r="C965">
        <v>34</v>
      </c>
      <c r="D965" t="s">
        <v>761</v>
      </c>
      <c r="E965" t="s">
        <v>762</v>
      </c>
      <c r="F965" s="306">
        <v>20833</v>
      </c>
    </row>
    <row r="966" spans="1:6">
      <c r="A966" t="s">
        <v>855</v>
      </c>
      <c r="B966" t="s">
        <v>764</v>
      </c>
      <c r="C966">
        <v>23</v>
      </c>
      <c r="D966" t="s">
        <v>765</v>
      </c>
      <c r="E966" t="s">
        <v>771</v>
      </c>
      <c r="F966" s="306">
        <v>24267</v>
      </c>
    </row>
    <row r="967" spans="1:6">
      <c r="A967" t="s">
        <v>856</v>
      </c>
      <c r="B967" t="s">
        <v>518</v>
      </c>
      <c r="C967">
        <v>34</v>
      </c>
      <c r="D967" t="s">
        <v>766</v>
      </c>
      <c r="E967" t="s">
        <v>762</v>
      </c>
      <c r="F967" s="306">
        <v>40000</v>
      </c>
    </row>
    <row r="968" spans="1:6">
      <c r="A968" t="s">
        <v>857</v>
      </c>
      <c r="B968" t="s">
        <v>760</v>
      </c>
      <c r="C968">
        <v>45</v>
      </c>
      <c r="D968" t="s">
        <v>768</v>
      </c>
      <c r="E968" t="s">
        <v>762</v>
      </c>
      <c r="F968" s="306">
        <v>23000</v>
      </c>
    </row>
    <row r="969" spans="1:6">
      <c r="A969" t="s">
        <v>858</v>
      </c>
      <c r="B969" t="s">
        <v>764</v>
      </c>
      <c r="C969">
        <v>54</v>
      </c>
      <c r="D969" t="s">
        <v>765</v>
      </c>
      <c r="E969" t="s">
        <v>771</v>
      </c>
      <c r="F969" s="306">
        <v>28000</v>
      </c>
    </row>
    <row r="970" spans="1:6">
      <c r="A970" t="s">
        <v>859</v>
      </c>
      <c r="B970" t="s">
        <v>518</v>
      </c>
      <c r="C970">
        <v>56</v>
      </c>
      <c r="D970" t="s">
        <v>767</v>
      </c>
      <c r="E970" t="s">
        <v>771</v>
      </c>
      <c r="F970" s="306">
        <v>44000</v>
      </c>
    </row>
    <row r="971" spans="1:6">
      <c r="A971" t="s">
        <v>860</v>
      </c>
      <c r="B971" t="s">
        <v>760</v>
      </c>
      <c r="C971">
        <v>54</v>
      </c>
      <c r="D971" t="s">
        <v>768</v>
      </c>
      <c r="E971" t="s">
        <v>771</v>
      </c>
      <c r="F971" s="306">
        <v>24167</v>
      </c>
    </row>
    <row r="972" spans="1:6">
      <c r="A972" t="s">
        <v>861</v>
      </c>
      <c r="B972" t="s">
        <v>764</v>
      </c>
      <c r="C972">
        <v>34</v>
      </c>
      <c r="D972" t="s">
        <v>765</v>
      </c>
      <c r="E972" t="s">
        <v>771</v>
      </c>
      <c r="F972" s="306">
        <v>20067</v>
      </c>
    </row>
    <row r="973" spans="1:6">
      <c r="A973" t="s">
        <v>862</v>
      </c>
      <c r="B973" t="s">
        <v>764</v>
      </c>
      <c r="C973">
        <v>23</v>
      </c>
      <c r="D973" t="s">
        <v>767</v>
      </c>
      <c r="E973" t="s">
        <v>762</v>
      </c>
      <c r="F973" s="306">
        <v>38700</v>
      </c>
    </row>
    <row r="974" spans="1:6">
      <c r="A974" t="s">
        <v>863</v>
      </c>
      <c r="B974" t="s">
        <v>760</v>
      </c>
      <c r="C974">
        <v>34</v>
      </c>
      <c r="D974" t="s">
        <v>769</v>
      </c>
      <c r="E974" t="s">
        <v>762</v>
      </c>
      <c r="F974" s="306">
        <v>25000</v>
      </c>
    </row>
    <row r="975" spans="1:6">
      <c r="A975" t="s">
        <v>864</v>
      </c>
      <c r="B975" t="s">
        <v>764</v>
      </c>
      <c r="C975">
        <v>43</v>
      </c>
      <c r="D975" t="s">
        <v>765</v>
      </c>
      <c r="E975" t="s">
        <v>762</v>
      </c>
      <c r="F975" s="306">
        <v>18667</v>
      </c>
    </row>
    <row r="976" spans="1:6">
      <c r="A976" t="s">
        <v>865</v>
      </c>
      <c r="B976" t="s">
        <v>518</v>
      </c>
      <c r="C976">
        <v>34</v>
      </c>
      <c r="D976" t="s">
        <v>767</v>
      </c>
      <c r="E976" t="s">
        <v>762</v>
      </c>
      <c r="F976" s="306">
        <v>37333</v>
      </c>
    </row>
    <row r="977" spans="1:6">
      <c r="A977" t="s">
        <v>866</v>
      </c>
      <c r="B977" t="s">
        <v>518</v>
      </c>
      <c r="C977">
        <v>43</v>
      </c>
      <c r="D977" t="s">
        <v>767</v>
      </c>
      <c r="E977" t="s">
        <v>762</v>
      </c>
      <c r="F977" s="306">
        <v>32000</v>
      </c>
    </row>
    <row r="978" spans="1:6">
      <c r="A978" t="s">
        <v>867</v>
      </c>
      <c r="B978" t="s">
        <v>760</v>
      </c>
      <c r="C978">
        <v>23</v>
      </c>
      <c r="D978" t="s">
        <v>768</v>
      </c>
      <c r="E978" t="s">
        <v>762</v>
      </c>
      <c r="F978" s="306">
        <v>27067</v>
      </c>
    </row>
    <row r="979" spans="1:6">
      <c r="A979" t="s">
        <v>868</v>
      </c>
      <c r="B979" t="s">
        <v>764</v>
      </c>
      <c r="C979">
        <v>34</v>
      </c>
      <c r="D979" t="s">
        <v>770</v>
      </c>
      <c r="E979" t="s">
        <v>762</v>
      </c>
      <c r="F979" s="306">
        <v>41067</v>
      </c>
    </row>
    <row r="980" spans="1:6">
      <c r="A980" t="s">
        <v>869</v>
      </c>
      <c r="B980" t="s">
        <v>518</v>
      </c>
      <c r="C980">
        <v>23</v>
      </c>
      <c r="D980" t="s">
        <v>765</v>
      </c>
      <c r="E980" t="s">
        <v>771</v>
      </c>
      <c r="F980" s="306">
        <v>22500</v>
      </c>
    </row>
    <row r="981" spans="1:6">
      <c r="A981" t="s">
        <v>870</v>
      </c>
      <c r="B981" t="s">
        <v>764</v>
      </c>
      <c r="C981">
        <v>34</v>
      </c>
      <c r="D981" t="s">
        <v>765</v>
      </c>
      <c r="E981" t="s">
        <v>762</v>
      </c>
      <c r="F981" s="306">
        <v>45000</v>
      </c>
    </row>
    <row r="982" spans="1:6">
      <c r="A982" t="s">
        <v>871</v>
      </c>
      <c r="B982" t="s">
        <v>764</v>
      </c>
      <c r="C982">
        <v>23</v>
      </c>
      <c r="D982" t="s">
        <v>765</v>
      </c>
      <c r="E982" t="s">
        <v>762</v>
      </c>
      <c r="F982" s="306">
        <v>63000</v>
      </c>
    </row>
    <row r="983" spans="1:6">
      <c r="A983" t="s">
        <v>872</v>
      </c>
      <c r="B983" t="s">
        <v>764</v>
      </c>
      <c r="C983">
        <v>34</v>
      </c>
      <c r="D983" t="s">
        <v>765</v>
      </c>
      <c r="E983" t="s">
        <v>771</v>
      </c>
      <c r="F983" s="306">
        <v>34000</v>
      </c>
    </row>
    <row r="984" spans="1:6">
      <c r="A984" t="s">
        <v>873</v>
      </c>
      <c r="B984" t="s">
        <v>764</v>
      </c>
      <c r="C984">
        <v>45</v>
      </c>
      <c r="D984" t="s">
        <v>765</v>
      </c>
      <c r="E984" t="s">
        <v>771</v>
      </c>
      <c r="F984" s="306">
        <v>45000</v>
      </c>
    </row>
    <row r="985" spans="1:6">
      <c r="A985" t="s">
        <v>874</v>
      </c>
      <c r="B985" t="s">
        <v>764</v>
      </c>
      <c r="C985">
        <v>54</v>
      </c>
      <c r="D985" t="s">
        <v>765</v>
      </c>
      <c r="E985" t="s">
        <v>771</v>
      </c>
      <c r="F985" s="306">
        <v>55000</v>
      </c>
    </row>
    <row r="986" spans="1:6">
      <c r="A986" t="s">
        <v>875</v>
      </c>
      <c r="B986" t="s">
        <v>760</v>
      </c>
      <c r="C986">
        <v>34</v>
      </c>
      <c r="D986" t="s">
        <v>761</v>
      </c>
      <c r="E986" t="s">
        <v>762</v>
      </c>
      <c r="F986" s="306">
        <v>20833</v>
      </c>
    </row>
    <row r="987" spans="1:6">
      <c r="A987" t="s">
        <v>876</v>
      </c>
      <c r="B987" t="s">
        <v>764</v>
      </c>
      <c r="C987">
        <v>23</v>
      </c>
      <c r="D987" t="s">
        <v>765</v>
      </c>
      <c r="E987" t="s">
        <v>771</v>
      </c>
      <c r="F987" s="306">
        <v>24267</v>
      </c>
    </row>
    <row r="988" spans="1:6">
      <c r="A988" t="s">
        <v>877</v>
      </c>
      <c r="B988" t="s">
        <v>518</v>
      </c>
      <c r="C988">
        <v>34</v>
      </c>
      <c r="D988" t="s">
        <v>766</v>
      </c>
      <c r="E988" t="s">
        <v>762</v>
      </c>
      <c r="F988" s="306">
        <v>40000</v>
      </c>
    </row>
    <row r="989" spans="1:6">
      <c r="A989" t="s">
        <v>878</v>
      </c>
      <c r="B989" t="s">
        <v>760</v>
      </c>
      <c r="C989">
        <v>45</v>
      </c>
      <c r="D989" t="s">
        <v>768</v>
      </c>
      <c r="E989" t="s">
        <v>762</v>
      </c>
      <c r="F989" s="306">
        <v>23000</v>
      </c>
    </row>
    <row r="990" spans="1:6">
      <c r="A990" t="s">
        <v>879</v>
      </c>
      <c r="B990" t="s">
        <v>764</v>
      </c>
      <c r="C990">
        <v>54</v>
      </c>
      <c r="D990" t="s">
        <v>765</v>
      </c>
      <c r="E990" t="s">
        <v>771</v>
      </c>
      <c r="F990" s="306">
        <v>28000</v>
      </c>
    </row>
    <row r="991" spans="1:6">
      <c r="A991" t="s">
        <v>880</v>
      </c>
      <c r="B991" t="s">
        <v>518</v>
      </c>
      <c r="C991">
        <v>56</v>
      </c>
      <c r="D991" t="s">
        <v>767</v>
      </c>
      <c r="E991" t="s">
        <v>771</v>
      </c>
      <c r="F991" s="306">
        <v>44000</v>
      </c>
    </row>
    <row r="992" spans="1:6">
      <c r="A992" t="s">
        <v>881</v>
      </c>
      <c r="B992" t="s">
        <v>760</v>
      </c>
      <c r="C992">
        <v>54</v>
      </c>
      <c r="D992" t="s">
        <v>768</v>
      </c>
      <c r="E992" t="s">
        <v>771</v>
      </c>
      <c r="F992" s="306">
        <v>24167</v>
      </c>
    </row>
    <row r="993" spans="1:6">
      <c r="A993" t="s">
        <v>882</v>
      </c>
      <c r="B993" t="s">
        <v>764</v>
      </c>
      <c r="C993">
        <v>34</v>
      </c>
      <c r="D993" t="s">
        <v>765</v>
      </c>
      <c r="E993" t="s">
        <v>771</v>
      </c>
      <c r="F993" s="306">
        <v>20067</v>
      </c>
    </row>
    <row r="994" spans="1:6">
      <c r="A994" t="s">
        <v>883</v>
      </c>
      <c r="B994" t="s">
        <v>764</v>
      </c>
      <c r="C994">
        <v>23</v>
      </c>
      <c r="D994" t="s">
        <v>767</v>
      </c>
      <c r="E994" t="s">
        <v>762</v>
      </c>
      <c r="F994" s="306">
        <v>38700</v>
      </c>
    </row>
    <row r="995" spans="1:6">
      <c r="A995" t="s">
        <v>884</v>
      </c>
      <c r="B995" t="s">
        <v>760</v>
      </c>
      <c r="C995">
        <v>34</v>
      </c>
      <c r="D995" t="s">
        <v>769</v>
      </c>
      <c r="E995" t="s">
        <v>762</v>
      </c>
      <c r="F995" s="306">
        <v>25000</v>
      </c>
    </row>
    <row r="996" spans="1:6">
      <c r="A996" t="s">
        <v>885</v>
      </c>
      <c r="B996" t="s">
        <v>764</v>
      </c>
      <c r="C996">
        <v>43</v>
      </c>
      <c r="D996" t="s">
        <v>765</v>
      </c>
      <c r="E996" t="s">
        <v>762</v>
      </c>
      <c r="F996" s="306">
        <v>18667</v>
      </c>
    </row>
    <row r="997" spans="1:6">
      <c r="A997" t="s">
        <v>886</v>
      </c>
      <c r="B997" t="s">
        <v>518</v>
      </c>
      <c r="C997">
        <v>34</v>
      </c>
      <c r="D997" t="s">
        <v>767</v>
      </c>
      <c r="E997" t="s">
        <v>762</v>
      </c>
      <c r="F997" s="306">
        <v>37333</v>
      </c>
    </row>
    <row r="998" spans="1:6">
      <c r="A998" t="s">
        <v>887</v>
      </c>
      <c r="B998" t="s">
        <v>518</v>
      </c>
      <c r="C998">
        <v>43</v>
      </c>
      <c r="D998" t="s">
        <v>767</v>
      </c>
      <c r="E998" t="s">
        <v>762</v>
      </c>
      <c r="F998" s="306">
        <v>32000</v>
      </c>
    </row>
    <row r="999" spans="1:6">
      <c r="A999" t="s">
        <v>888</v>
      </c>
      <c r="B999" t="s">
        <v>760</v>
      </c>
      <c r="C999">
        <v>23</v>
      </c>
      <c r="D999" t="s">
        <v>768</v>
      </c>
      <c r="E999" t="s">
        <v>762</v>
      </c>
      <c r="F999" s="306">
        <v>27067</v>
      </c>
    </row>
    <row r="1000" spans="1:6">
      <c r="A1000" t="s">
        <v>889</v>
      </c>
      <c r="B1000" t="s">
        <v>764</v>
      </c>
      <c r="C1000">
        <v>34</v>
      </c>
      <c r="D1000" t="s">
        <v>770</v>
      </c>
      <c r="E1000" t="s">
        <v>762</v>
      </c>
      <c r="F1000" s="306">
        <v>41067</v>
      </c>
    </row>
    <row r="1001" spans="1:6">
      <c r="A1001" t="s">
        <v>890</v>
      </c>
      <c r="B1001" t="s">
        <v>518</v>
      </c>
      <c r="C1001">
        <v>23</v>
      </c>
      <c r="D1001" t="s">
        <v>765</v>
      </c>
      <c r="E1001" t="s">
        <v>771</v>
      </c>
      <c r="F1001" s="306">
        <v>22500</v>
      </c>
    </row>
    <row r="1002" spans="1:6">
      <c r="A1002" t="s">
        <v>891</v>
      </c>
      <c r="B1002" t="s">
        <v>764</v>
      </c>
      <c r="C1002">
        <v>34</v>
      </c>
      <c r="D1002" t="s">
        <v>765</v>
      </c>
      <c r="E1002" t="s">
        <v>762</v>
      </c>
      <c r="F1002" s="306">
        <v>45000</v>
      </c>
    </row>
    <row r="1003" spans="1:6">
      <c r="A1003" t="s">
        <v>892</v>
      </c>
      <c r="B1003" t="s">
        <v>764</v>
      </c>
      <c r="C1003">
        <v>23</v>
      </c>
      <c r="D1003" t="s">
        <v>765</v>
      </c>
      <c r="E1003" t="s">
        <v>762</v>
      </c>
      <c r="F1003" s="306">
        <v>63000</v>
      </c>
    </row>
    <row r="1004" spans="1:6">
      <c r="A1004" t="s">
        <v>893</v>
      </c>
      <c r="B1004" t="s">
        <v>764</v>
      </c>
      <c r="C1004">
        <v>34</v>
      </c>
      <c r="D1004" t="s">
        <v>765</v>
      </c>
      <c r="E1004" t="s">
        <v>771</v>
      </c>
      <c r="F1004" s="306">
        <v>34000</v>
      </c>
    </row>
    <row r="1005" spans="1:6">
      <c r="A1005" t="s">
        <v>894</v>
      </c>
      <c r="B1005" t="s">
        <v>764</v>
      </c>
      <c r="C1005">
        <v>45</v>
      </c>
      <c r="D1005" t="s">
        <v>765</v>
      </c>
      <c r="E1005" t="s">
        <v>771</v>
      </c>
      <c r="F1005" s="306">
        <v>45000</v>
      </c>
    </row>
    <row r="1006" spans="1:6">
      <c r="A1006" t="s">
        <v>895</v>
      </c>
      <c r="B1006" t="s">
        <v>764</v>
      </c>
      <c r="C1006">
        <v>54</v>
      </c>
      <c r="D1006" t="s">
        <v>765</v>
      </c>
      <c r="E1006" t="s">
        <v>771</v>
      </c>
      <c r="F1006" s="306">
        <v>55000</v>
      </c>
    </row>
    <row r="1007" spans="1:6">
      <c r="A1007" t="s">
        <v>896</v>
      </c>
      <c r="B1007" t="s">
        <v>760</v>
      </c>
      <c r="C1007">
        <v>34</v>
      </c>
      <c r="D1007" t="s">
        <v>761</v>
      </c>
      <c r="E1007" t="s">
        <v>762</v>
      </c>
      <c r="F1007" s="306">
        <v>20833</v>
      </c>
    </row>
    <row r="1008" spans="1:6">
      <c r="A1008" t="s">
        <v>897</v>
      </c>
      <c r="B1008" t="s">
        <v>764</v>
      </c>
      <c r="C1008">
        <v>23</v>
      </c>
      <c r="D1008" t="s">
        <v>765</v>
      </c>
      <c r="E1008" t="s">
        <v>771</v>
      </c>
      <c r="F1008" s="306">
        <v>24267</v>
      </c>
    </row>
    <row r="1009" spans="1:6">
      <c r="A1009" t="s">
        <v>898</v>
      </c>
      <c r="B1009" t="s">
        <v>518</v>
      </c>
      <c r="C1009">
        <v>34</v>
      </c>
      <c r="D1009" t="s">
        <v>766</v>
      </c>
      <c r="E1009" t="s">
        <v>762</v>
      </c>
      <c r="F1009" s="306">
        <v>40000</v>
      </c>
    </row>
    <row r="1010" spans="1:6">
      <c r="A1010" t="s">
        <v>899</v>
      </c>
      <c r="B1010" t="s">
        <v>760</v>
      </c>
      <c r="C1010">
        <v>45</v>
      </c>
      <c r="D1010" t="s">
        <v>768</v>
      </c>
      <c r="E1010" t="s">
        <v>762</v>
      </c>
      <c r="F1010" s="306">
        <v>23000</v>
      </c>
    </row>
    <row r="1011" spans="1:6">
      <c r="A1011" t="s">
        <v>900</v>
      </c>
      <c r="B1011" t="s">
        <v>764</v>
      </c>
      <c r="C1011">
        <v>54</v>
      </c>
      <c r="D1011" t="s">
        <v>765</v>
      </c>
      <c r="E1011" t="s">
        <v>771</v>
      </c>
      <c r="F1011" s="306">
        <v>28000</v>
      </c>
    </row>
    <row r="1012" spans="1:6">
      <c r="A1012" t="s">
        <v>901</v>
      </c>
      <c r="B1012" t="s">
        <v>518</v>
      </c>
      <c r="C1012">
        <v>56</v>
      </c>
      <c r="D1012" t="s">
        <v>767</v>
      </c>
      <c r="E1012" t="s">
        <v>771</v>
      </c>
      <c r="F1012" s="306">
        <v>44000</v>
      </c>
    </row>
    <row r="1013" spans="1:6">
      <c r="A1013" t="s">
        <v>902</v>
      </c>
      <c r="B1013" t="s">
        <v>760</v>
      </c>
      <c r="C1013">
        <v>54</v>
      </c>
      <c r="D1013" t="s">
        <v>768</v>
      </c>
      <c r="E1013" t="s">
        <v>771</v>
      </c>
      <c r="F1013" s="306">
        <v>24167</v>
      </c>
    </row>
    <row r="1014" spans="1:6">
      <c r="A1014" t="s">
        <v>903</v>
      </c>
      <c r="B1014" t="s">
        <v>764</v>
      </c>
      <c r="C1014">
        <v>34</v>
      </c>
      <c r="D1014" t="s">
        <v>765</v>
      </c>
      <c r="E1014" t="s">
        <v>771</v>
      </c>
      <c r="F1014" s="306">
        <v>20067</v>
      </c>
    </row>
    <row r="1015" spans="1:6">
      <c r="A1015" t="s">
        <v>904</v>
      </c>
      <c r="B1015" t="s">
        <v>764</v>
      </c>
      <c r="C1015">
        <v>23</v>
      </c>
      <c r="D1015" t="s">
        <v>767</v>
      </c>
      <c r="E1015" t="s">
        <v>762</v>
      </c>
      <c r="F1015" s="306">
        <v>38700</v>
      </c>
    </row>
    <row r="1016" spans="1:6">
      <c r="A1016" t="s">
        <v>905</v>
      </c>
      <c r="B1016" t="s">
        <v>760</v>
      </c>
      <c r="C1016">
        <v>34</v>
      </c>
      <c r="D1016" t="s">
        <v>769</v>
      </c>
      <c r="E1016" t="s">
        <v>762</v>
      </c>
      <c r="F1016" s="306">
        <v>25000</v>
      </c>
    </row>
    <row r="1017" spans="1:6">
      <c r="A1017" t="s">
        <v>906</v>
      </c>
      <c r="B1017" t="s">
        <v>764</v>
      </c>
      <c r="C1017">
        <v>43</v>
      </c>
      <c r="D1017" t="s">
        <v>765</v>
      </c>
      <c r="E1017" t="s">
        <v>762</v>
      </c>
      <c r="F1017" s="306">
        <v>18667</v>
      </c>
    </row>
    <row r="1018" spans="1:6">
      <c r="A1018" t="s">
        <v>907</v>
      </c>
      <c r="B1018" t="s">
        <v>518</v>
      </c>
      <c r="C1018">
        <v>34</v>
      </c>
      <c r="D1018" t="s">
        <v>767</v>
      </c>
      <c r="E1018" t="s">
        <v>762</v>
      </c>
      <c r="F1018" s="306">
        <v>37333</v>
      </c>
    </row>
    <row r="1019" spans="1:6">
      <c r="A1019" t="s">
        <v>908</v>
      </c>
      <c r="B1019" t="s">
        <v>518</v>
      </c>
      <c r="C1019">
        <v>43</v>
      </c>
      <c r="D1019" t="s">
        <v>767</v>
      </c>
      <c r="E1019" t="s">
        <v>762</v>
      </c>
      <c r="F1019" s="306">
        <v>32000</v>
      </c>
    </row>
    <row r="1020" spans="1:6">
      <c r="A1020" t="s">
        <v>909</v>
      </c>
      <c r="B1020" t="s">
        <v>760</v>
      </c>
      <c r="C1020">
        <v>23</v>
      </c>
      <c r="D1020" t="s">
        <v>768</v>
      </c>
      <c r="E1020" t="s">
        <v>762</v>
      </c>
      <c r="F1020" s="306">
        <v>27067</v>
      </c>
    </row>
    <row r="1021" spans="1:6">
      <c r="A1021" t="s">
        <v>910</v>
      </c>
      <c r="B1021" t="s">
        <v>764</v>
      </c>
      <c r="C1021">
        <v>34</v>
      </c>
      <c r="D1021" t="s">
        <v>770</v>
      </c>
      <c r="E1021" t="s">
        <v>762</v>
      </c>
      <c r="F1021" s="306">
        <v>41067</v>
      </c>
    </row>
    <row r="1022" spans="1:6">
      <c r="A1022" t="s">
        <v>911</v>
      </c>
      <c r="B1022" t="s">
        <v>518</v>
      </c>
      <c r="C1022">
        <v>23</v>
      </c>
      <c r="D1022" t="s">
        <v>765</v>
      </c>
      <c r="E1022" t="s">
        <v>771</v>
      </c>
      <c r="F1022" s="306">
        <v>22500</v>
      </c>
    </row>
    <row r="1023" spans="1:6">
      <c r="A1023" t="s">
        <v>912</v>
      </c>
      <c r="B1023" t="s">
        <v>764</v>
      </c>
      <c r="C1023">
        <v>34</v>
      </c>
      <c r="D1023" t="s">
        <v>765</v>
      </c>
      <c r="E1023" t="s">
        <v>762</v>
      </c>
      <c r="F1023" s="306">
        <v>45000</v>
      </c>
    </row>
    <row r="1024" spans="1:6">
      <c r="A1024" t="s">
        <v>913</v>
      </c>
      <c r="B1024" t="s">
        <v>764</v>
      </c>
      <c r="C1024">
        <v>23</v>
      </c>
      <c r="D1024" t="s">
        <v>765</v>
      </c>
      <c r="E1024" t="s">
        <v>762</v>
      </c>
      <c r="F1024" s="306">
        <v>63000</v>
      </c>
    </row>
    <row r="1025" spans="1:6">
      <c r="A1025" t="s">
        <v>914</v>
      </c>
      <c r="B1025" t="s">
        <v>764</v>
      </c>
      <c r="C1025">
        <v>34</v>
      </c>
      <c r="D1025" t="s">
        <v>765</v>
      </c>
      <c r="E1025" t="s">
        <v>771</v>
      </c>
      <c r="F1025" s="306">
        <v>34000</v>
      </c>
    </row>
    <row r="1026" spans="1:6">
      <c r="A1026" t="s">
        <v>915</v>
      </c>
      <c r="B1026" t="s">
        <v>764</v>
      </c>
      <c r="C1026">
        <v>45</v>
      </c>
      <c r="D1026" t="s">
        <v>765</v>
      </c>
      <c r="E1026" t="s">
        <v>771</v>
      </c>
      <c r="F1026" s="306">
        <v>45000</v>
      </c>
    </row>
    <row r="1027" spans="1:6">
      <c r="A1027" t="s">
        <v>916</v>
      </c>
      <c r="B1027" t="s">
        <v>764</v>
      </c>
      <c r="C1027">
        <v>54</v>
      </c>
      <c r="D1027" t="s">
        <v>765</v>
      </c>
      <c r="E1027" t="s">
        <v>771</v>
      </c>
      <c r="F1027" s="306">
        <v>55000</v>
      </c>
    </row>
    <row r="1028" spans="1:6">
      <c r="A1028" t="s">
        <v>917</v>
      </c>
      <c r="B1028" t="s">
        <v>760</v>
      </c>
      <c r="C1028">
        <v>34</v>
      </c>
      <c r="D1028" t="s">
        <v>761</v>
      </c>
      <c r="E1028" t="s">
        <v>762</v>
      </c>
      <c r="F1028" s="306">
        <v>20833</v>
      </c>
    </row>
    <row r="1029" spans="1:6">
      <c r="A1029" t="s">
        <v>918</v>
      </c>
      <c r="B1029" t="s">
        <v>764</v>
      </c>
      <c r="C1029">
        <v>23</v>
      </c>
      <c r="D1029" t="s">
        <v>765</v>
      </c>
      <c r="E1029" t="s">
        <v>771</v>
      </c>
      <c r="F1029" s="306">
        <v>24267</v>
      </c>
    </row>
    <row r="1030" spans="1:6">
      <c r="A1030" t="s">
        <v>919</v>
      </c>
      <c r="B1030" t="s">
        <v>518</v>
      </c>
      <c r="C1030">
        <v>34</v>
      </c>
      <c r="D1030" t="s">
        <v>766</v>
      </c>
      <c r="E1030" t="s">
        <v>762</v>
      </c>
      <c r="F1030" s="306">
        <v>40000</v>
      </c>
    </row>
    <row r="1031" spans="1:6">
      <c r="A1031" t="s">
        <v>920</v>
      </c>
      <c r="B1031" t="s">
        <v>760</v>
      </c>
      <c r="C1031">
        <v>45</v>
      </c>
      <c r="D1031" t="s">
        <v>768</v>
      </c>
      <c r="E1031" t="s">
        <v>762</v>
      </c>
      <c r="F1031" s="306">
        <v>23000</v>
      </c>
    </row>
    <row r="1032" spans="1:6">
      <c r="A1032" t="s">
        <v>921</v>
      </c>
      <c r="B1032" t="s">
        <v>764</v>
      </c>
      <c r="C1032">
        <v>54</v>
      </c>
      <c r="D1032" t="s">
        <v>765</v>
      </c>
      <c r="E1032" t="s">
        <v>771</v>
      </c>
      <c r="F1032" s="306">
        <v>28000</v>
      </c>
    </row>
    <row r="1033" spans="1:6">
      <c r="A1033" t="s">
        <v>922</v>
      </c>
      <c r="B1033" t="s">
        <v>518</v>
      </c>
      <c r="C1033">
        <v>56</v>
      </c>
      <c r="D1033" t="s">
        <v>767</v>
      </c>
      <c r="E1033" t="s">
        <v>771</v>
      </c>
      <c r="F1033" s="306">
        <v>44000</v>
      </c>
    </row>
    <row r="1034" spans="1:6">
      <c r="A1034" t="s">
        <v>923</v>
      </c>
      <c r="B1034" t="s">
        <v>760</v>
      </c>
      <c r="C1034">
        <v>54</v>
      </c>
      <c r="D1034" t="s">
        <v>768</v>
      </c>
      <c r="E1034" t="s">
        <v>771</v>
      </c>
      <c r="F1034" s="306">
        <v>24167</v>
      </c>
    </row>
    <row r="1035" spans="1:6">
      <c r="A1035" t="s">
        <v>924</v>
      </c>
      <c r="B1035" t="s">
        <v>764</v>
      </c>
      <c r="C1035">
        <v>34</v>
      </c>
      <c r="D1035" t="s">
        <v>765</v>
      </c>
      <c r="E1035" t="s">
        <v>771</v>
      </c>
      <c r="F1035" s="306">
        <v>20067</v>
      </c>
    </row>
    <row r="1036" spans="1:6">
      <c r="A1036" t="s">
        <v>925</v>
      </c>
      <c r="B1036" t="s">
        <v>764</v>
      </c>
      <c r="C1036">
        <v>23</v>
      </c>
      <c r="D1036" t="s">
        <v>767</v>
      </c>
      <c r="E1036" t="s">
        <v>762</v>
      </c>
      <c r="F1036" s="306">
        <v>38700</v>
      </c>
    </row>
    <row r="1037" spans="1:6">
      <c r="A1037" t="s">
        <v>926</v>
      </c>
      <c r="B1037" t="s">
        <v>760</v>
      </c>
      <c r="C1037">
        <v>34</v>
      </c>
      <c r="D1037" t="s">
        <v>769</v>
      </c>
      <c r="E1037" t="s">
        <v>762</v>
      </c>
      <c r="F1037" s="306">
        <v>25000</v>
      </c>
    </row>
    <row r="1038" spans="1:6">
      <c r="A1038" t="s">
        <v>927</v>
      </c>
      <c r="B1038" t="s">
        <v>764</v>
      </c>
      <c r="C1038">
        <v>43</v>
      </c>
      <c r="D1038" t="s">
        <v>765</v>
      </c>
      <c r="E1038" t="s">
        <v>762</v>
      </c>
      <c r="F1038" s="306">
        <v>18667</v>
      </c>
    </row>
    <row r="1039" spans="1:6">
      <c r="A1039" t="s">
        <v>928</v>
      </c>
      <c r="B1039" t="s">
        <v>518</v>
      </c>
      <c r="C1039">
        <v>34</v>
      </c>
      <c r="D1039" t="s">
        <v>767</v>
      </c>
      <c r="E1039" t="s">
        <v>762</v>
      </c>
      <c r="F1039" s="306">
        <v>37333</v>
      </c>
    </row>
    <row r="1040" spans="1:6">
      <c r="A1040" t="s">
        <v>929</v>
      </c>
      <c r="B1040" t="s">
        <v>518</v>
      </c>
      <c r="C1040">
        <v>43</v>
      </c>
      <c r="D1040" t="s">
        <v>767</v>
      </c>
      <c r="E1040" t="s">
        <v>762</v>
      </c>
      <c r="F1040" s="306">
        <v>32000</v>
      </c>
    </row>
    <row r="1041" spans="1:6">
      <c r="A1041" t="s">
        <v>930</v>
      </c>
      <c r="B1041" t="s">
        <v>760</v>
      </c>
      <c r="C1041">
        <v>23</v>
      </c>
      <c r="D1041" t="s">
        <v>768</v>
      </c>
      <c r="E1041" t="s">
        <v>762</v>
      </c>
      <c r="F1041" s="306">
        <v>27067</v>
      </c>
    </row>
    <row r="1042" spans="1:6">
      <c r="A1042" t="s">
        <v>931</v>
      </c>
      <c r="B1042" t="s">
        <v>764</v>
      </c>
      <c r="C1042">
        <v>34</v>
      </c>
      <c r="D1042" t="s">
        <v>770</v>
      </c>
      <c r="E1042" t="s">
        <v>762</v>
      </c>
      <c r="F1042" s="306">
        <v>41067</v>
      </c>
    </row>
    <row r="1043" spans="1:6">
      <c r="A1043" t="s">
        <v>932</v>
      </c>
      <c r="B1043" t="s">
        <v>518</v>
      </c>
      <c r="C1043">
        <v>23</v>
      </c>
      <c r="D1043" t="s">
        <v>765</v>
      </c>
      <c r="E1043" t="s">
        <v>771</v>
      </c>
      <c r="F1043" s="306">
        <v>22500</v>
      </c>
    </row>
    <row r="1044" spans="1:6">
      <c r="A1044" t="s">
        <v>933</v>
      </c>
      <c r="B1044" t="s">
        <v>764</v>
      </c>
      <c r="C1044">
        <v>34</v>
      </c>
      <c r="D1044" t="s">
        <v>765</v>
      </c>
      <c r="E1044" t="s">
        <v>762</v>
      </c>
      <c r="F1044" s="306">
        <v>45000</v>
      </c>
    </row>
    <row r="1045" spans="1:6">
      <c r="A1045" t="s">
        <v>934</v>
      </c>
      <c r="B1045" t="s">
        <v>764</v>
      </c>
      <c r="C1045">
        <v>23</v>
      </c>
      <c r="D1045" t="s">
        <v>765</v>
      </c>
      <c r="E1045" t="s">
        <v>762</v>
      </c>
      <c r="F1045" s="306">
        <v>63000</v>
      </c>
    </row>
    <row r="1046" spans="1:6">
      <c r="A1046" t="s">
        <v>935</v>
      </c>
      <c r="B1046" t="s">
        <v>764</v>
      </c>
      <c r="C1046">
        <v>34</v>
      </c>
      <c r="D1046" t="s">
        <v>765</v>
      </c>
      <c r="E1046" t="s">
        <v>771</v>
      </c>
      <c r="F1046" s="306">
        <v>34000</v>
      </c>
    </row>
    <row r="1047" spans="1:6">
      <c r="A1047" t="s">
        <v>936</v>
      </c>
      <c r="B1047" t="s">
        <v>764</v>
      </c>
      <c r="C1047">
        <v>45</v>
      </c>
      <c r="D1047" t="s">
        <v>765</v>
      </c>
      <c r="E1047" t="s">
        <v>771</v>
      </c>
      <c r="F1047" s="306">
        <v>45000</v>
      </c>
    </row>
    <row r="1048" spans="1:6">
      <c r="A1048" t="s">
        <v>937</v>
      </c>
      <c r="B1048" t="s">
        <v>764</v>
      </c>
      <c r="C1048">
        <v>54</v>
      </c>
      <c r="D1048" t="s">
        <v>765</v>
      </c>
      <c r="E1048" t="s">
        <v>771</v>
      </c>
      <c r="F1048" s="306">
        <v>55000</v>
      </c>
    </row>
    <row r="1049" spans="1:6">
      <c r="A1049" t="s">
        <v>938</v>
      </c>
      <c r="B1049" t="s">
        <v>760</v>
      </c>
      <c r="C1049">
        <v>34</v>
      </c>
      <c r="D1049" t="s">
        <v>761</v>
      </c>
      <c r="E1049" t="s">
        <v>762</v>
      </c>
      <c r="F1049" s="306">
        <v>20833</v>
      </c>
    </row>
    <row r="1050" spans="1:6">
      <c r="A1050" t="s">
        <v>939</v>
      </c>
      <c r="B1050" t="s">
        <v>764</v>
      </c>
      <c r="C1050">
        <v>23</v>
      </c>
      <c r="D1050" t="s">
        <v>765</v>
      </c>
      <c r="E1050" t="s">
        <v>771</v>
      </c>
      <c r="F1050" s="306">
        <v>24267</v>
      </c>
    </row>
    <row r="1051" spans="1:6">
      <c r="A1051" t="s">
        <v>940</v>
      </c>
      <c r="B1051" t="s">
        <v>518</v>
      </c>
      <c r="C1051">
        <v>34</v>
      </c>
      <c r="D1051" t="s">
        <v>766</v>
      </c>
      <c r="E1051" t="s">
        <v>762</v>
      </c>
      <c r="F1051" s="306">
        <v>40000</v>
      </c>
    </row>
    <row r="1052" spans="1:6">
      <c r="A1052" t="s">
        <v>941</v>
      </c>
      <c r="B1052" t="s">
        <v>760</v>
      </c>
      <c r="C1052">
        <v>45</v>
      </c>
      <c r="D1052" t="s">
        <v>768</v>
      </c>
      <c r="E1052" t="s">
        <v>762</v>
      </c>
      <c r="F1052" s="306">
        <v>23000</v>
      </c>
    </row>
    <row r="1053" spans="1:6">
      <c r="A1053" t="s">
        <v>942</v>
      </c>
      <c r="B1053" t="s">
        <v>764</v>
      </c>
      <c r="C1053">
        <v>54</v>
      </c>
      <c r="D1053" t="s">
        <v>765</v>
      </c>
      <c r="E1053" t="s">
        <v>771</v>
      </c>
      <c r="F1053" s="306">
        <v>28000</v>
      </c>
    </row>
    <row r="1054" spans="1:6">
      <c r="A1054" t="s">
        <v>943</v>
      </c>
      <c r="B1054" t="s">
        <v>518</v>
      </c>
      <c r="C1054">
        <v>56</v>
      </c>
      <c r="D1054" t="s">
        <v>767</v>
      </c>
      <c r="E1054" t="s">
        <v>771</v>
      </c>
      <c r="F1054" s="306">
        <v>44000</v>
      </c>
    </row>
    <row r="1055" spans="1:6">
      <c r="A1055" t="s">
        <v>944</v>
      </c>
      <c r="B1055" t="s">
        <v>760</v>
      </c>
      <c r="C1055">
        <v>54</v>
      </c>
      <c r="D1055" t="s">
        <v>768</v>
      </c>
      <c r="E1055" t="s">
        <v>771</v>
      </c>
      <c r="F1055" s="306">
        <v>24167</v>
      </c>
    </row>
    <row r="1056" spans="1:6">
      <c r="A1056" t="s">
        <v>945</v>
      </c>
      <c r="B1056" t="s">
        <v>764</v>
      </c>
      <c r="C1056">
        <v>34</v>
      </c>
      <c r="D1056" t="s">
        <v>765</v>
      </c>
      <c r="E1056" t="s">
        <v>771</v>
      </c>
      <c r="F1056" s="306">
        <v>20067</v>
      </c>
    </row>
    <row r="1057" spans="1:6">
      <c r="A1057" t="s">
        <v>946</v>
      </c>
      <c r="B1057" t="s">
        <v>764</v>
      </c>
      <c r="C1057">
        <v>23</v>
      </c>
      <c r="D1057" t="s">
        <v>767</v>
      </c>
      <c r="E1057" t="s">
        <v>762</v>
      </c>
      <c r="F1057" s="306">
        <v>38700</v>
      </c>
    </row>
    <row r="1058" spans="1:6">
      <c r="A1058" t="s">
        <v>947</v>
      </c>
      <c r="B1058" t="s">
        <v>760</v>
      </c>
      <c r="C1058">
        <v>34</v>
      </c>
      <c r="D1058" t="s">
        <v>769</v>
      </c>
      <c r="E1058" t="s">
        <v>762</v>
      </c>
      <c r="F1058" s="306">
        <v>25000</v>
      </c>
    </row>
    <row r="1059" spans="1:6">
      <c r="A1059" t="s">
        <v>948</v>
      </c>
      <c r="B1059" t="s">
        <v>764</v>
      </c>
      <c r="C1059">
        <v>43</v>
      </c>
      <c r="D1059" t="s">
        <v>765</v>
      </c>
      <c r="E1059" t="s">
        <v>762</v>
      </c>
      <c r="F1059" s="306">
        <v>18667</v>
      </c>
    </row>
    <row r="1060" spans="1:6">
      <c r="A1060" t="s">
        <v>949</v>
      </c>
      <c r="B1060" t="s">
        <v>518</v>
      </c>
      <c r="C1060">
        <v>34</v>
      </c>
      <c r="D1060" t="s">
        <v>767</v>
      </c>
      <c r="E1060" t="s">
        <v>762</v>
      </c>
      <c r="F1060" s="306">
        <v>37333</v>
      </c>
    </row>
    <row r="1061" spans="1:6">
      <c r="A1061" t="s">
        <v>950</v>
      </c>
      <c r="B1061" t="s">
        <v>518</v>
      </c>
      <c r="C1061">
        <v>43</v>
      </c>
      <c r="D1061" t="s">
        <v>767</v>
      </c>
      <c r="E1061" t="s">
        <v>762</v>
      </c>
      <c r="F1061" s="306">
        <v>32000</v>
      </c>
    </row>
    <row r="1062" spans="1:6">
      <c r="A1062" t="s">
        <v>951</v>
      </c>
      <c r="B1062" t="s">
        <v>760</v>
      </c>
      <c r="C1062">
        <v>23</v>
      </c>
      <c r="D1062" t="s">
        <v>768</v>
      </c>
      <c r="E1062" t="s">
        <v>762</v>
      </c>
      <c r="F1062" s="306">
        <v>27067</v>
      </c>
    </row>
    <row r="1063" spans="1:6">
      <c r="A1063" t="s">
        <v>952</v>
      </c>
      <c r="B1063" t="s">
        <v>764</v>
      </c>
      <c r="C1063">
        <v>34</v>
      </c>
      <c r="D1063" t="s">
        <v>770</v>
      </c>
      <c r="E1063" t="s">
        <v>762</v>
      </c>
      <c r="F1063" s="306">
        <v>41067</v>
      </c>
    </row>
    <row r="1064" spans="1:6">
      <c r="A1064" t="s">
        <v>953</v>
      </c>
      <c r="B1064" t="s">
        <v>518</v>
      </c>
      <c r="C1064">
        <v>23</v>
      </c>
      <c r="D1064" t="s">
        <v>765</v>
      </c>
      <c r="E1064" t="s">
        <v>771</v>
      </c>
      <c r="F1064" s="306">
        <v>22500</v>
      </c>
    </row>
    <row r="1065" spans="1:6">
      <c r="A1065" t="s">
        <v>954</v>
      </c>
      <c r="B1065" t="s">
        <v>764</v>
      </c>
      <c r="C1065">
        <v>34</v>
      </c>
      <c r="D1065" t="s">
        <v>765</v>
      </c>
      <c r="E1065" t="s">
        <v>762</v>
      </c>
      <c r="F1065" s="306">
        <v>45000</v>
      </c>
    </row>
    <row r="1066" spans="1:6">
      <c r="A1066" t="s">
        <v>955</v>
      </c>
      <c r="B1066" t="s">
        <v>764</v>
      </c>
      <c r="C1066">
        <v>23</v>
      </c>
      <c r="D1066" t="s">
        <v>765</v>
      </c>
      <c r="E1066" t="s">
        <v>762</v>
      </c>
      <c r="F1066" s="306">
        <v>63000</v>
      </c>
    </row>
    <row r="1067" spans="1:6">
      <c r="A1067" t="s">
        <v>956</v>
      </c>
      <c r="B1067" t="s">
        <v>764</v>
      </c>
      <c r="C1067">
        <v>34</v>
      </c>
      <c r="D1067" t="s">
        <v>765</v>
      </c>
      <c r="E1067" t="s">
        <v>771</v>
      </c>
      <c r="F1067" s="306">
        <v>34000</v>
      </c>
    </row>
    <row r="1068" spans="1:6">
      <c r="A1068" t="s">
        <v>957</v>
      </c>
      <c r="B1068" t="s">
        <v>764</v>
      </c>
      <c r="C1068">
        <v>45</v>
      </c>
      <c r="D1068" t="s">
        <v>765</v>
      </c>
      <c r="E1068" t="s">
        <v>771</v>
      </c>
      <c r="F1068" s="306">
        <v>45000</v>
      </c>
    </row>
    <row r="1069" spans="1:6">
      <c r="A1069" t="s">
        <v>958</v>
      </c>
      <c r="B1069" t="s">
        <v>764</v>
      </c>
      <c r="C1069">
        <v>54</v>
      </c>
      <c r="D1069" t="s">
        <v>765</v>
      </c>
      <c r="E1069" t="s">
        <v>771</v>
      </c>
      <c r="F1069" s="306">
        <v>55000</v>
      </c>
    </row>
    <row r="1070" spans="1:6">
      <c r="A1070" t="s">
        <v>959</v>
      </c>
      <c r="B1070" t="s">
        <v>760</v>
      </c>
      <c r="C1070">
        <v>34</v>
      </c>
      <c r="D1070" t="s">
        <v>761</v>
      </c>
      <c r="E1070" t="s">
        <v>762</v>
      </c>
      <c r="F1070" s="306">
        <v>20833</v>
      </c>
    </row>
    <row r="1071" spans="1:6">
      <c r="A1071" t="s">
        <v>960</v>
      </c>
      <c r="B1071" t="s">
        <v>764</v>
      </c>
      <c r="C1071">
        <v>23</v>
      </c>
      <c r="D1071" t="s">
        <v>765</v>
      </c>
      <c r="E1071" t="s">
        <v>771</v>
      </c>
      <c r="F1071" s="306">
        <v>24267</v>
      </c>
    </row>
    <row r="1072" spans="1:6">
      <c r="A1072" t="s">
        <v>961</v>
      </c>
      <c r="B1072" t="s">
        <v>518</v>
      </c>
      <c r="C1072">
        <v>34</v>
      </c>
      <c r="D1072" t="s">
        <v>766</v>
      </c>
      <c r="E1072" t="s">
        <v>762</v>
      </c>
      <c r="F1072" s="306">
        <v>40000</v>
      </c>
    </row>
    <row r="1073" spans="1:6">
      <c r="A1073" t="s">
        <v>962</v>
      </c>
      <c r="B1073" t="s">
        <v>760</v>
      </c>
      <c r="C1073">
        <v>45</v>
      </c>
      <c r="D1073" t="s">
        <v>768</v>
      </c>
      <c r="E1073" t="s">
        <v>762</v>
      </c>
      <c r="F1073" s="306">
        <v>23000</v>
      </c>
    </row>
    <row r="1074" spans="1:6">
      <c r="A1074" t="s">
        <v>963</v>
      </c>
      <c r="B1074" t="s">
        <v>764</v>
      </c>
      <c r="C1074">
        <v>54</v>
      </c>
      <c r="D1074" t="s">
        <v>765</v>
      </c>
      <c r="E1074" t="s">
        <v>771</v>
      </c>
      <c r="F1074" s="306">
        <v>28000</v>
      </c>
    </row>
    <row r="1075" spans="1:6">
      <c r="A1075" t="s">
        <v>964</v>
      </c>
      <c r="B1075" t="s">
        <v>518</v>
      </c>
      <c r="C1075">
        <v>56</v>
      </c>
      <c r="D1075" t="s">
        <v>767</v>
      </c>
      <c r="E1075" t="s">
        <v>771</v>
      </c>
      <c r="F1075" s="306">
        <v>44000</v>
      </c>
    </row>
    <row r="1076" spans="1:6">
      <c r="A1076" t="s">
        <v>965</v>
      </c>
      <c r="B1076" t="s">
        <v>760</v>
      </c>
      <c r="C1076">
        <v>54</v>
      </c>
      <c r="D1076" t="s">
        <v>768</v>
      </c>
      <c r="E1076" t="s">
        <v>771</v>
      </c>
      <c r="F1076" s="306">
        <v>24167</v>
      </c>
    </row>
    <row r="1077" spans="1:6">
      <c r="A1077" t="s">
        <v>966</v>
      </c>
      <c r="B1077" t="s">
        <v>764</v>
      </c>
      <c r="C1077">
        <v>34</v>
      </c>
      <c r="D1077" t="s">
        <v>765</v>
      </c>
      <c r="E1077" t="s">
        <v>771</v>
      </c>
      <c r="F1077" s="306">
        <v>20067</v>
      </c>
    </row>
    <row r="1078" spans="1:6">
      <c r="A1078" t="s">
        <v>967</v>
      </c>
      <c r="B1078" t="s">
        <v>764</v>
      </c>
      <c r="C1078">
        <v>23</v>
      </c>
      <c r="D1078" t="s">
        <v>767</v>
      </c>
      <c r="E1078" t="s">
        <v>762</v>
      </c>
      <c r="F1078" s="306">
        <v>38700</v>
      </c>
    </row>
    <row r="1079" spans="1:6">
      <c r="A1079" t="s">
        <v>968</v>
      </c>
      <c r="B1079" t="s">
        <v>760</v>
      </c>
      <c r="C1079">
        <v>34</v>
      </c>
      <c r="D1079" t="s">
        <v>769</v>
      </c>
      <c r="E1079" t="s">
        <v>762</v>
      </c>
      <c r="F1079" s="306">
        <v>25000</v>
      </c>
    </row>
    <row r="1080" spans="1:6">
      <c r="A1080" t="s">
        <v>969</v>
      </c>
      <c r="B1080" t="s">
        <v>764</v>
      </c>
      <c r="C1080">
        <v>43</v>
      </c>
      <c r="D1080" t="s">
        <v>765</v>
      </c>
      <c r="E1080" t="s">
        <v>762</v>
      </c>
      <c r="F1080" s="306">
        <v>18667</v>
      </c>
    </row>
    <row r="1081" spans="1:6">
      <c r="A1081" t="s">
        <v>970</v>
      </c>
      <c r="B1081" t="s">
        <v>518</v>
      </c>
      <c r="C1081">
        <v>34</v>
      </c>
      <c r="D1081" t="s">
        <v>767</v>
      </c>
      <c r="E1081" t="s">
        <v>762</v>
      </c>
      <c r="F1081" s="306">
        <v>37333</v>
      </c>
    </row>
    <row r="1082" spans="1:6">
      <c r="F1082" s="306"/>
    </row>
    <row r="1083" spans="1:6">
      <c r="F1083" s="306"/>
    </row>
    <row r="1084" spans="1:6">
      <c r="F1084" s="306"/>
    </row>
    <row r="1085" spans="1:6">
      <c r="F1085" s="306"/>
    </row>
    <row r="1086" spans="1:6">
      <c r="F1086" s="306"/>
    </row>
    <row r="1087" spans="1:6">
      <c r="F1087" s="306"/>
    </row>
    <row r="1088" spans="1:6">
      <c r="F1088" s="306"/>
    </row>
    <row r="1089" spans="1:8">
      <c r="F1089" s="306"/>
    </row>
    <row r="1090" spans="1:8" ht="19.5" thickBot="1">
      <c r="E1090" s="305" t="s">
        <v>972</v>
      </c>
      <c r="F1090" s="306"/>
      <c r="H1090" s="305" t="s">
        <v>972</v>
      </c>
    </row>
    <row r="1091" spans="1:8" ht="16.5" thickTop="1" thickBot="1">
      <c r="A1091" s="304" t="s">
        <v>22</v>
      </c>
      <c r="B1091" s="307" t="s">
        <v>971</v>
      </c>
      <c r="D1091" s="307" t="s">
        <v>22</v>
      </c>
      <c r="E1091" s="307" t="s">
        <v>23</v>
      </c>
      <c r="G1091" s="307" t="s">
        <v>22</v>
      </c>
      <c r="H1091" s="307" t="s">
        <v>971</v>
      </c>
    </row>
    <row r="1092" spans="1:8" ht="16.5" thickTop="1" thickBot="1">
      <c r="A1092" s="304">
        <v>100</v>
      </c>
      <c r="B1092" s="310" t="e">
        <f>SUM(A1092,#REF!)</f>
        <v>#REF!</v>
      </c>
      <c r="D1092" s="308">
        <v>10</v>
      </c>
      <c r="E1092" s="312">
        <v>0.1</v>
      </c>
      <c r="G1092" s="308">
        <v>10</v>
      </c>
      <c r="H1092" s="310">
        <f>G1092*5%</f>
        <v>0.5</v>
      </c>
    </row>
    <row r="1093" spans="1:8" ht="15.75" thickBot="1">
      <c r="A1093" s="304">
        <v>200</v>
      </c>
      <c r="B1093" s="311" t="e">
        <f>SUM(A1093,#REF!)</f>
        <v>#REF!</v>
      </c>
      <c r="D1093" s="309">
        <v>200</v>
      </c>
      <c r="E1093" s="313">
        <v>0.2</v>
      </c>
      <c r="G1093" s="309">
        <v>200</v>
      </c>
      <c r="H1093" s="311">
        <f t="shared" ref="H1093:H1100" si="90">G1093*5%</f>
        <v>10</v>
      </c>
    </row>
    <row r="1094" spans="1:8" ht="15.75" thickBot="1">
      <c r="A1094" s="304">
        <v>300</v>
      </c>
      <c r="B1094" s="311" t="e">
        <f>SUM(A1094,#REF!)</f>
        <v>#REF!</v>
      </c>
      <c r="D1094" s="309">
        <v>3000</v>
      </c>
      <c r="E1094" s="313">
        <v>0.3</v>
      </c>
      <c r="G1094" s="309">
        <v>300</v>
      </c>
      <c r="H1094" s="311">
        <f t="shared" si="90"/>
        <v>15</v>
      </c>
    </row>
    <row r="1095" spans="1:8" ht="15.75" thickBot="1">
      <c r="A1095" s="304">
        <v>400</v>
      </c>
      <c r="B1095" s="311" t="e">
        <f>SUM(A1095,#REF!)</f>
        <v>#REF!</v>
      </c>
      <c r="D1095" s="309">
        <v>40000</v>
      </c>
      <c r="E1095" s="313">
        <v>0.4</v>
      </c>
      <c r="G1095" s="309">
        <v>400</v>
      </c>
      <c r="H1095" s="311">
        <f t="shared" si="90"/>
        <v>20</v>
      </c>
    </row>
    <row r="1096" spans="1:8" ht="15.75" thickBot="1">
      <c r="A1096" s="304">
        <v>500</v>
      </c>
      <c r="B1096" s="311" t="e">
        <f>SUM(A1096,#REF!)</f>
        <v>#REF!</v>
      </c>
      <c r="D1096" s="309">
        <v>500000</v>
      </c>
      <c r="E1096" s="313">
        <v>0.5</v>
      </c>
      <c r="G1096" s="309">
        <v>500</v>
      </c>
      <c r="H1096" s="311">
        <f t="shared" si="90"/>
        <v>25</v>
      </c>
    </row>
    <row r="1097" spans="1:8" ht="15.75" thickBot="1">
      <c r="A1097" s="304">
        <v>600</v>
      </c>
      <c r="B1097" s="311" t="e">
        <f>SUM(A1097,#REF!)</f>
        <v>#REF!</v>
      </c>
      <c r="D1097" s="309">
        <v>6000000</v>
      </c>
      <c r="E1097" s="313">
        <v>0.6</v>
      </c>
      <c r="G1097" s="309">
        <v>600</v>
      </c>
      <c r="H1097" s="311">
        <f t="shared" si="90"/>
        <v>30</v>
      </c>
    </row>
    <row r="1098" spans="1:8" ht="15.75" thickBot="1">
      <c r="A1098" s="304">
        <v>700</v>
      </c>
      <c r="B1098" s="311" t="e">
        <f>SUM(A1098,#REF!)</f>
        <v>#REF!</v>
      </c>
      <c r="D1098" s="309">
        <v>70000000</v>
      </c>
      <c r="E1098" s="313">
        <v>0.7</v>
      </c>
      <c r="G1098" s="309">
        <v>700</v>
      </c>
      <c r="H1098" s="311">
        <f t="shared" si="90"/>
        <v>35</v>
      </c>
    </row>
    <row r="1099" spans="1:8" ht="15.75" thickBot="1">
      <c r="A1099" s="304">
        <v>800</v>
      </c>
      <c r="B1099" s="311" t="e">
        <f>SUM(A1099,#REF!)</f>
        <v>#REF!</v>
      </c>
      <c r="D1099" s="309">
        <v>800000000</v>
      </c>
      <c r="E1099" s="313">
        <v>0.8</v>
      </c>
      <c r="G1099" s="309">
        <v>800</v>
      </c>
      <c r="H1099" s="311">
        <f t="shared" si="90"/>
        <v>40</v>
      </c>
    </row>
    <row r="1100" spans="1:8" ht="15.75" thickBot="1">
      <c r="A1100" s="304">
        <v>900</v>
      </c>
      <c r="B1100" s="311" t="e">
        <f>SUM(A1100,#REF!)</f>
        <v>#REF!</v>
      </c>
      <c r="D1100" s="309">
        <v>9000000000</v>
      </c>
      <c r="E1100" s="313">
        <v>0.9</v>
      </c>
      <c r="G1100" s="309">
        <v>999</v>
      </c>
      <c r="H1100" s="311">
        <f t="shared" si="90"/>
        <v>49.95</v>
      </c>
    </row>
    <row r="1103" spans="1:8">
      <c r="C1103" s="304"/>
    </row>
    <row r="1104" spans="1:8" ht="19.5" thickBot="1">
      <c r="C1104" s="304"/>
      <c r="E1104" s="305" t="s">
        <v>973</v>
      </c>
      <c r="H1104" s="305" t="s">
        <v>977</v>
      </c>
    </row>
    <row r="1105" spans="1:10" ht="16.5" thickTop="1" thickBot="1">
      <c r="A1105" s="304" t="s">
        <v>22</v>
      </c>
      <c r="B1105" s="307" t="s">
        <v>971</v>
      </c>
      <c r="C1105" s="304"/>
      <c r="D1105" s="307" t="s">
        <v>22</v>
      </c>
      <c r="E1105" s="307" t="s">
        <v>23</v>
      </c>
      <c r="G1105" s="307" t="s">
        <v>974</v>
      </c>
      <c r="H1105" s="307" t="s">
        <v>975</v>
      </c>
      <c r="I1105" s="307" t="s">
        <v>27</v>
      </c>
      <c r="J1105" s="307" t="s">
        <v>976</v>
      </c>
    </row>
    <row r="1106" spans="1:10" ht="16.5" thickTop="1" thickBot="1">
      <c r="A1106" s="304">
        <v>9555</v>
      </c>
      <c r="B1106" s="310" t="e">
        <f>A1106-#REF!</f>
        <v>#REF!</v>
      </c>
      <c r="D1106" s="308">
        <v>100</v>
      </c>
      <c r="E1106" s="314">
        <v>2</v>
      </c>
      <c r="G1106" s="308">
        <v>100000</v>
      </c>
      <c r="H1106" s="314">
        <v>1000</v>
      </c>
      <c r="I1106" s="308">
        <f>(G1106+H1106)*12%</f>
        <v>12120</v>
      </c>
      <c r="J1106" s="316">
        <f>G1106+H1106-I1106</f>
        <v>88880</v>
      </c>
    </row>
    <row r="1107" spans="1:10" ht="15.75" thickBot="1">
      <c r="A1107" s="304">
        <v>8555</v>
      </c>
      <c r="B1107" s="311" t="e">
        <f>A1107-#REF!</f>
        <v>#REF!</v>
      </c>
      <c r="D1107" s="309">
        <v>2000</v>
      </c>
      <c r="E1107" s="315">
        <v>1</v>
      </c>
      <c r="G1107" s="309">
        <v>90000</v>
      </c>
      <c r="H1107" s="315">
        <v>999</v>
      </c>
      <c r="I1107" s="309">
        <f t="shared" ref="I1107:I1115" si="91">(G1107+H1107)*12%</f>
        <v>10919.88</v>
      </c>
      <c r="J1107" s="315">
        <f t="shared" ref="J1107:J1115" si="92">G1107+H1107-I1107</f>
        <v>80079.12</v>
      </c>
    </row>
    <row r="1108" spans="1:10" ht="15.75" thickBot="1">
      <c r="A1108" s="304">
        <v>5555</v>
      </c>
      <c r="B1108" s="311" t="e">
        <f>A1108-#REF!</f>
        <v>#REF!</v>
      </c>
      <c r="D1108" s="309">
        <v>300</v>
      </c>
      <c r="E1108" s="315">
        <v>4</v>
      </c>
      <c r="G1108" s="309">
        <v>80000</v>
      </c>
      <c r="H1108" s="315">
        <v>888</v>
      </c>
      <c r="I1108" s="309">
        <f t="shared" si="91"/>
        <v>9706.56</v>
      </c>
      <c r="J1108" s="317">
        <f t="shared" si="92"/>
        <v>71181.440000000002</v>
      </c>
    </row>
    <row r="1109" spans="1:10" ht="15.75" thickBot="1">
      <c r="A1109" s="304">
        <v>4545</v>
      </c>
      <c r="B1109" s="311" t="e">
        <f>A1109-#REF!</f>
        <v>#REF!</v>
      </c>
      <c r="D1109" s="309">
        <v>4000</v>
      </c>
      <c r="E1109" s="315">
        <v>3</v>
      </c>
      <c r="G1109" s="309">
        <v>70000</v>
      </c>
      <c r="H1109" s="315">
        <v>777</v>
      </c>
      <c r="I1109" s="309">
        <f t="shared" si="91"/>
        <v>8493.24</v>
      </c>
      <c r="J1109" s="315">
        <f t="shared" si="92"/>
        <v>62283.76</v>
      </c>
    </row>
    <row r="1110" spans="1:10" ht="15.75" thickBot="1">
      <c r="A1110" s="304">
        <v>6565</v>
      </c>
      <c r="B1110" s="311" t="e">
        <f>A1110-#REF!</f>
        <v>#REF!</v>
      </c>
      <c r="D1110" s="309">
        <v>500</v>
      </c>
      <c r="E1110" s="315">
        <v>6</v>
      </c>
      <c r="G1110" s="309">
        <v>60000</v>
      </c>
      <c r="H1110" s="315">
        <v>666</v>
      </c>
      <c r="I1110" s="309">
        <f t="shared" si="91"/>
        <v>7279.92</v>
      </c>
      <c r="J1110" s="317">
        <f t="shared" si="92"/>
        <v>53386.080000000002</v>
      </c>
    </row>
    <row r="1111" spans="1:10" ht="15.75" thickBot="1">
      <c r="A1111" s="304">
        <v>2134</v>
      </c>
      <c r="B1111" s="311" t="e">
        <f>A1111-#REF!</f>
        <v>#REF!</v>
      </c>
      <c r="D1111" s="309">
        <v>6000</v>
      </c>
      <c r="E1111" s="315">
        <v>5</v>
      </c>
      <c r="G1111" s="309">
        <v>50000</v>
      </c>
      <c r="H1111" s="315">
        <v>555</v>
      </c>
      <c r="I1111" s="309">
        <f t="shared" si="91"/>
        <v>6066.5999999999995</v>
      </c>
      <c r="J1111" s="315">
        <f t="shared" si="92"/>
        <v>44488.4</v>
      </c>
    </row>
    <row r="1112" spans="1:10" ht="15.75" thickBot="1">
      <c r="A1112" s="304">
        <v>4545</v>
      </c>
      <c r="B1112" s="311" t="e">
        <f>A1112-#REF!</f>
        <v>#REF!</v>
      </c>
      <c r="D1112" s="309">
        <v>700</v>
      </c>
      <c r="E1112" s="315">
        <v>8</v>
      </c>
      <c r="G1112" s="309">
        <v>40000</v>
      </c>
      <c r="H1112" s="315">
        <v>444</v>
      </c>
      <c r="I1112" s="309">
        <f t="shared" si="91"/>
        <v>4853.28</v>
      </c>
      <c r="J1112" s="317">
        <f t="shared" si="92"/>
        <v>35590.720000000001</v>
      </c>
    </row>
    <row r="1113" spans="1:10" ht="15.75" thickBot="1">
      <c r="A1113" s="304">
        <v>21325</v>
      </c>
      <c r="B1113" s="311" t="e">
        <f>A1113-#REF!</f>
        <v>#REF!</v>
      </c>
      <c r="D1113" s="309">
        <v>8000</v>
      </c>
      <c r="E1113" s="315">
        <v>7</v>
      </c>
      <c r="G1113" s="309">
        <v>30000</v>
      </c>
      <c r="H1113" s="315">
        <v>333</v>
      </c>
      <c r="I1113" s="309">
        <f t="shared" si="91"/>
        <v>3639.96</v>
      </c>
      <c r="J1113" s="315">
        <f t="shared" si="92"/>
        <v>26693.040000000001</v>
      </c>
    </row>
    <row r="1114" spans="1:10" ht="15.75" thickBot="1">
      <c r="A1114" s="304">
        <v>6548</v>
      </c>
      <c r="B1114" s="311" t="e">
        <f>A1114-#REF!</f>
        <v>#REF!</v>
      </c>
      <c r="D1114" s="309">
        <v>999</v>
      </c>
      <c r="E1114" s="315">
        <v>10</v>
      </c>
      <c r="G1114" s="309">
        <v>20000</v>
      </c>
      <c r="H1114" s="315">
        <v>222</v>
      </c>
      <c r="I1114" s="309">
        <f t="shared" si="91"/>
        <v>2426.64</v>
      </c>
      <c r="J1114" s="317">
        <f t="shared" si="92"/>
        <v>17795.36</v>
      </c>
    </row>
    <row r="1115" spans="1:10" ht="15.75" thickBot="1">
      <c r="A1115" s="304">
        <v>45658</v>
      </c>
      <c r="B1115" s="311" t="e">
        <f>A1115-#REF!</f>
        <v>#REF!</v>
      </c>
      <c r="D1115" s="309">
        <v>1000</v>
      </c>
      <c r="E1115" s="315">
        <v>9</v>
      </c>
      <c r="G1115" s="309">
        <v>100000</v>
      </c>
      <c r="H1115" s="315">
        <v>1000</v>
      </c>
      <c r="I1115" s="309">
        <f t="shared" si="91"/>
        <v>12120</v>
      </c>
      <c r="J1115" s="315">
        <f t="shared" si="92"/>
        <v>88880</v>
      </c>
    </row>
    <row r="1116" spans="1:10">
      <c r="A1116" s="304"/>
    </row>
    <row r="1118" spans="1:10" ht="15.75" thickBot="1"/>
    <row r="1119" spans="1:10" ht="20.25" thickTop="1" thickBot="1">
      <c r="B1119" s="361" t="s">
        <v>981</v>
      </c>
      <c r="C1119" s="361"/>
      <c r="F1119" s="361"/>
      <c r="G1119" s="361"/>
    </row>
    <row r="1120" spans="1:10" ht="16.5" thickTop="1" thickBot="1">
      <c r="B1120" s="307" t="s">
        <v>978</v>
      </c>
      <c r="C1120" s="307" t="s">
        <v>979</v>
      </c>
      <c r="D1120" s="307" t="s">
        <v>980</v>
      </c>
      <c r="F1120" s="319" t="s">
        <v>23</v>
      </c>
      <c r="G1120" s="319" t="s">
        <v>971</v>
      </c>
    </row>
    <row r="1121" spans="2:9" ht="16.5" thickTop="1" thickBot="1">
      <c r="B1121" s="314">
        <v>5000</v>
      </c>
      <c r="C1121" s="308">
        <v>2000</v>
      </c>
      <c r="D1121" s="316" t="e">
        <f>#REF!-(B1121+C1121)</f>
        <v>#REF!</v>
      </c>
      <c r="F1121" s="311">
        <v>100</v>
      </c>
      <c r="G1121" s="317" t="e">
        <f>#REF!/F1121</f>
        <v>#REF!</v>
      </c>
    </row>
    <row r="1122" spans="2:9" ht="15.75" thickBot="1">
      <c r="B1122" s="315">
        <v>2500</v>
      </c>
      <c r="C1122" s="309">
        <v>1200</v>
      </c>
      <c r="D1122" s="315" t="e">
        <f>#REF!-(B1122+C1122)</f>
        <v>#REF!</v>
      </c>
      <c r="F1122" s="311">
        <v>10</v>
      </c>
      <c r="G1122" s="315" t="e">
        <f>#REF!/F1122</f>
        <v>#REF!</v>
      </c>
      <c r="I1122" s="318"/>
    </row>
    <row r="1123" spans="2:9" ht="15.75" thickBot="1">
      <c r="B1123" s="315">
        <v>5000</v>
      </c>
      <c r="C1123" s="309">
        <v>2500</v>
      </c>
      <c r="D1123" s="317" t="e">
        <f>#REF!-(B1123+C1123)</f>
        <v>#REF!</v>
      </c>
      <c r="F1123" s="311">
        <v>200</v>
      </c>
      <c r="G1123" s="317" t="e">
        <f>#REF!/F1123</f>
        <v>#REF!</v>
      </c>
    </row>
    <row r="1124" spans="2:9" ht="15.75" thickBot="1">
      <c r="B1124" s="315">
        <v>10000</v>
      </c>
      <c r="C1124" s="309">
        <v>8500</v>
      </c>
      <c r="D1124" s="315" t="e">
        <f>#REF!-(B1124+C1124)</f>
        <v>#REF!</v>
      </c>
      <c r="F1124" s="311">
        <v>20</v>
      </c>
      <c r="G1124" s="315" t="e">
        <f>#REF!/F1124</f>
        <v>#REF!</v>
      </c>
    </row>
    <row r="1125" spans="2:9" ht="15.75" thickBot="1">
      <c r="B1125" s="315">
        <v>20000</v>
      </c>
      <c r="C1125" s="309">
        <v>9500</v>
      </c>
      <c r="D1125" s="317" t="e">
        <f>#REF!-(B1125+C1125)</f>
        <v>#REF!</v>
      </c>
      <c r="F1125" s="311">
        <v>300</v>
      </c>
      <c r="G1125" s="317" t="e">
        <f>#REF!/F1125</f>
        <v>#REF!</v>
      </c>
    </row>
    <row r="1126" spans="2:9" ht="15.75" thickBot="1">
      <c r="B1126" s="315">
        <v>30000</v>
      </c>
      <c r="C1126" s="309">
        <v>3500</v>
      </c>
      <c r="D1126" s="315" t="e">
        <f>#REF!-(B1126+C1126)</f>
        <v>#REF!</v>
      </c>
      <c r="F1126" s="311">
        <v>30</v>
      </c>
      <c r="G1126" s="315" t="e">
        <f>#REF!/F1126</f>
        <v>#REF!</v>
      </c>
    </row>
    <row r="1127" spans="2:9" ht="15.75" thickBot="1">
      <c r="B1127" s="315">
        <v>45000</v>
      </c>
      <c r="C1127" s="309">
        <v>5555</v>
      </c>
      <c r="D1127" s="317" t="e">
        <f>#REF!-(B1127+C1127)</f>
        <v>#REF!</v>
      </c>
      <c r="F1127" s="311">
        <v>400</v>
      </c>
      <c r="G1127" s="317" t="e">
        <f>#REF!/F1127</f>
        <v>#REF!</v>
      </c>
    </row>
    <row r="1128" spans="2:9" ht="15.75" thickBot="1">
      <c r="B1128" s="315">
        <v>450000</v>
      </c>
      <c r="C1128" s="309">
        <v>22220</v>
      </c>
      <c r="D1128" s="315" t="e">
        <f>#REF!-(B1128+C1128)</f>
        <v>#REF!</v>
      </c>
      <c r="F1128" s="311">
        <v>40</v>
      </c>
      <c r="G1128" s="315" t="e">
        <f>#REF!/F1128</f>
        <v>#REF!</v>
      </c>
    </row>
    <row r="1129" spans="2:9" ht="15.75" thickBot="1">
      <c r="B1129" s="315">
        <v>55550</v>
      </c>
      <c r="C1129" s="309">
        <v>32250</v>
      </c>
      <c r="D1129" s="317" t="e">
        <f>#REF!-(B1129+C1129)</f>
        <v>#REF!</v>
      </c>
      <c r="F1129" s="311">
        <v>500</v>
      </c>
      <c r="G1129" s="317" t="e">
        <f>#REF!/F1129</f>
        <v>#REF!</v>
      </c>
    </row>
    <row r="1130" spans="2:9">
      <c r="B1130" s="304"/>
    </row>
    <row r="1140" spans="3:9" ht="15.75" thickBot="1"/>
    <row r="1141" spans="3:9" ht="16.5" thickTop="1" thickBot="1">
      <c r="C1141" s="321" t="s">
        <v>983</v>
      </c>
      <c r="D1141" s="322"/>
      <c r="E1141" s="322"/>
      <c r="F1141" s="323" t="s">
        <v>984</v>
      </c>
      <c r="H1141" s="81" t="s">
        <v>144</v>
      </c>
      <c r="I1141" s="81">
        <f>COUNTA(C1141:F1160)</f>
        <v>42</v>
      </c>
    </row>
    <row r="1142" spans="3:9" ht="15.75" thickBot="1">
      <c r="C1142" s="324"/>
      <c r="D1142" s="26"/>
      <c r="E1142" s="26" t="s">
        <v>984</v>
      </c>
      <c r="F1142" s="325"/>
      <c r="H1142" s="81" t="s">
        <v>145</v>
      </c>
      <c r="I1142" s="81">
        <f>COUNTBLANK(C1141:F1160)</f>
        <v>38</v>
      </c>
    </row>
    <row r="1143" spans="3:9" ht="15.75" thickBot="1">
      <c r="C1143" s="324" t="s">
        <v>983</v>
      </c>
      <c r="D1143" s="26"/>
      <c r="E1143" s="26" t="s">
        <v>984</v>
      </c>
      <c r="F1143" s="325"/>
      <c r="H1143" s="81" t="s">
        <v>983</v>
      </c>
      <c r="I1143" s="81">
        <f>COUNTIF(C1141:F1160,"SHAHRUKH")</f>
        <v>27</v>
      </c>
    </row>
    <row r="1144" spans="3:9" ht="15.75" thickBot="1">
      <c r="C1144" s="324" t="s">
        <v>983</v>
      </c>
      <c r="D1144" s="26" t="s">
        <v>983</v>
      </c>
      <c r="E1144" s="26"/>
      <c r="F1144" s="325" t="s">
        <v>983</v>
      </c>
      <c r="H1144" s="329" t="s">
        <v>984</v>
      </c>
      <c r="I1144" s="81">
        <f>COUNTIF(C1141:F1160,"SALMAAN")</f>
        <v>15</v>
      </c>
    </row>
    <row r="1145" spans="3:9">
      <c r="C1145" s="324"/>
      <c r="D1145" s="26" t="s">
        <v>983</v>
      </c>
      <c r="E1145" s="26"/>
      <c r="F1145" s="325" t="s">
        <v>983</v>
      </c>
    </row>
    <row r="1146" spans="3:9">
      <c r="C1146" s="324" t="s">
        <v>984</v>
      </c>
      <c r="D1146" s="26"/>
      <c r="E1146" s="26"/>
      <c r="F1146" s="325"/>
    </row>
    <row r="1147" spans="3:9">
      <c r="C1147" s="324" t="s">
        <v>984</v>
      </c>
      <c r="D1147" s="26" t="s">
        <v>983</v>
      </c>
      <c r="E1147" s="26" t="s">
        <v>983</v>
      </c>
      <c r="F1147" s="325" t="s">
        <v>983</v>
      </c>
    </row>
    <row r="1148" spans="3:9">
      <c r="C1148" s="324"/>
      <c r="D1148" s="26" t="s">
        <v>983</v>
      </c>
      <c r="E1148" s="26" t="s">
        <v>983</v>
      </c>
      <c r="F1148" s="325" t="s">
        <v>983</v>
      </c>
    </row>
    <row r="1149" spans="3:9">
      <c r="C1149" s="324" t="s">
        <v>983</v>
      </c>
      <c r="D1149" s="26"/>
      <c r="E1149" s="26"/>
      <c r="F1149" s="325"/>
    </row>
    <row r="1150" spans="3:9">
      <c r="C1150" s="324" t="s">
        <v>983</v>
      </c>
      <c r="D1150" s="26" t="s">
        <v>984</v>
      </c>
      <c r="E1150" s="26"/>
      <c r="F1150" s="325" t="s">
        <v>984</v>
      </c>
    </row>
    <row r="1151" spans="3:9">
      <c r="C1151" s="324"/>
      <c r="D1151" s="26" t="s">
        <v>984</v>
      </c>
      <c r="E1151" s="26"/>
      <c r="F1151" s="325" t="s">
        <v>984</v>
      </c>
    </row>
    <row r="1152" spans="3:9">
      <c r="C1152" s="324"/>
      <c r="D1152" s="26"/>
      <c r="E1152" s="26"/>
      <c r="F1152" s="325"/>
    </row>
    <row r="1153" spans="3:9">
      <c r="C1153" s="324" t="s">
        <v>984</v>
      </c>
      <c r="D1153" s="26" t="s">
        <v>983</v>
      </c>
      <c r="E1153" s="26" t="s">
        <v>983</v>
      </c>
      <c r="F1153" s="325" t="s">
        <v>983</v>
      </c>
      <c r="I1153" s="26"/>
    </row>
    <row r="1154" spans="3:9">
      <c r="C1154" s="324" t="s">
        <v>984</v>
      </c>
      <c r="D1154" s="26" t="s">
        <v>983</v>
      </c>
      <c r="E1154" s="26" t="s">
        <v>983</v>
      </c>
      <c r="F1154" s="325" t="s">
        <v>983</v>
      </c>
    </row>
    <row r="1155" spans="3:9">
      <c r="C1155" s="324"/>
      <c r="D1155" s="26"/>
      <c r="E1155" s="26"/>
      <c r="F1155" s="325"/>
    </row>
    <row r="1156" spans="3:9">
      <c r="C1156" s="324" t="s">
        <v>983</v>
      </c>
      <c r="D1156" s="26"/>
      <c r="E1156" s="26"/>
      <c r="F1156" s="325"/>
    </row>
    <row r="1157" spans="3:9">
      <c r="C1157" s="324" t="s">
        <v>983</v>
      </c>
      <c r="D1157" s="26" t="s">
        <v>983</v>
      </c>
      <c r="E1157" s="26"/>
      <c r="F1157" s="325"/>
    </row>
    <row r="1158" spans="3:9">
      <c r="C1158" s="324"/>
      <c r="D1158" s="26" t="s">
        <v>983</v>
      </c>
      <c r="E1158" s="26"/>
      <c r="F1158" s="325"/>
    </row>
    <row r="1159" spans="3:9">
      <c r="C1159" s="324" t="s">
        <v>984</v>
      </c>
      <c r="D1159" s="26"/>
      <c r="E1159" s="26" t="s">
        <v>984</v>
      </c>
      <c r="F1159" s="325" t="s">
        <v>983</v>
      </c>
    </row>
    <row r="1160" spans="3:9" ht="15.75" thickBot="1">
      <c r="C1160" s="326" t="s">
        <v>984</v>
      </c>
      <c r="D1160" s="327"/>
      <c r="E1160" s="327" t="s">
        <v>984</v>
      </c>
      <c r="F1160" s="328" t="s">
        <v>983</v>
      </c>
    </row>
    <row r="1161" spans="3:9" ht="15.75" thickTop="1"/>
  </sheetData>
  <autoFilter ref="A825:E836"/>
  <dataConsolidate/>
  <mergeCells count="111">
    <mergeCell ref="B1119:C1119"/>
    <mergeCell ref="F1119:G1119"/>
    <mergeCell ref="B842:C842"/>
    <mergeCell ref="I659:J659"/>
    <mergeCell ref="J631:K631"/>
    <mergeCell ref="I183:L183"/>
    <mergeCell ref="P188:P189"/>
    <mergeCell ref="F210:O210"/>
    <mergeCell ref="F212:H212"/>
    <mergeCell ref="F213:H213"/>
    <mergeCell ref="O199:P199"/>
    <mergeCell ref="F196:I196"/>
    <mergeCell ref="I198:K198"/>
    <mergeCell ref="L198:P198"/>
    <mergeCell ref="L185:M189"/>
    <mergeCell ref="F191:H191"/>
    <mergeCell ref="F192:L192"/>
    <mergeCell ref="F193:M193"/>
    <mergeCell ref="O215:P217"/>
    <mergeCell ref="F214:H214"/>
    <mergeCell ref="F215:H215"/>
    <mergeCell ref="D245:F245"/>
    <mergeCell ref="G224:M224"/>
    <mergeCell ref="H223:L223"/>
    <mergeCell ref="F397:G397"/>
    <mergeCell ref="F398:G398"/>
    <mergeCell ref="F399:G399"/>
    <mergeCell ref="F400:G400"/>
    <mergeCell ref="F401:G401"/>
    <mergeCell ref="I119:I121"/>
    <mergeCell ref="H119:H121"/>
    <mergeCell ref="F252:H252"/>
    <mergeCell ref="F248:H248"/>
    <mergeCell ref="F249:H249"/>
    <mergeCell ref="F250:H250"/>
    <mergeCell ref="F251:H251"/>
    <mergeCell ref="F180:L181"/>
    <mergeCell ref="F182:L182"/>
    <mergeCell ref="G184:I184"/>
    <mergeCell ref="G207:M207"/>
    <mergeCell ref="H209:N209"/>
    <mergeCell ref="F189:H189"/>
    <mergeCell ref="F190:H190"/>
    <mergeCell ref="F194:K194"/>
    <mergeCell ref="F195:I195"/>
    <mergeCell ref="B309:C309"/>
    <mergeCell ref="D386:G386"/>
    <mergeCell ref="F389:G389"/>
    <mergeCell ref="F390:G390"/>
    <mergeCell ref="F391:G391"/>
    <mergeCell ref="F392:G392"/>
    <mergeCell ref="F393:G393"/>
    <mergeCell ref="F246:H246"/>
    <mergeCell ref="F247:H247"/>
    <mergeCell ref="A341:B341"/>
    <mergeCell ref="A340:B340"/>
    <mergeCell ref="B243:D243"/>
    <mergeCell ref="F394:G394"/>
    <mergeCell ref="F395:G395"/>
    <mergeCell ref="F396:G396"/>
    <mergeCell ref="C752:D752"/>
    <mergeCell ref="C753:D753"/>
    <mergeCell ref="C745:D745"/>
    <mergeCell ref="G745:H745"/>
    <mergeCell ref="C746:D746"/>
    <mergeCell ref="C747:D747"/>
    <mergeCell ref="C748:D748"/>
    <mergeCell ref="F402:G402"/>
    <mergeCell ref="F403:G403"/>
    <mergeCell ref="A603:E604"/>
    <mergeCell ref="A524:G525"/>
    <mergeCell ref="A460:H460"/>
    <mergeCell ref="B575:C575"/>
    <mergeCell ref="A559:E559"/>
    <mergeCell ref="A565:B565"/>
    <mergeCell ref="A566:B566"/>
    <mergeCell ref="A567:B567"/>
    <mergeCell ref="A568:B568"/>
    <mergeCell ref="A569:B569"/>
    <mergeCell ref="A560:B560"/>
    <mergeCell ref="G758:H758"/>
    <mergeCell ref="C759:D759"/>
    <mergeCell ref="G746:H746"/>
    <mergeCell ref="G747:H747"/>
    <mergeCell ref="G748:H748"/>
    <mergeCell ref="G749:H749"/>
    <mergeCell ref="G750:H750"/>
    <mergeCell ref="G751:H751"/>
    <mergeCell ref="G752:H752"/>
    <mergeCell ref="G753:H753"/>
    <mergeCell ref="G754:H754"/>
    <mergeCell ref="G759:H759"/>
    <mergeCell ref="C754:D754"/>
    <mergeCell ref="C755:D755"/>
    <mergeCell ref="C756:D756"/>
    <mergeCell ref="C757:D757"/>
    <mergeCell ref="C758:D758"/>
    <mergeCell ref="C749:D749"/>
    <mergeCell ref="C750:D750"/>
    <mergeCell ref="C751:D751"/>
    <mergeCell ref="B744:C744"/>
    <mergeCell ref="G755:H755"/>
    <mergeCell ref="G756:H756"/>
    <mergeCell ref="D719:E719"/>
    <mergeCell ref="D728:E728"/>
    <mergeCell ref="C715:E715"/>
    <mergeCell ref="G757:H757"/>
    <mergeCell ref="A561:B561"/>
    <mergeCell ref="A562:B562"/>
    <mergeCell ref="A563:B563"/>
    <mergeCell ref="A564:B564"/>
  </mergeCells>
  <conditionalFormatting sqref="L118:M118 L119:L155 F118:F121 D96:N115">
    <cfRule type="containsText" dxfId="5" priority="13" operator="containsText" text="FEMALE">
      <formula>NOT(ISERROR(SEARCH("FEMALE",D96)))</formula>
    </cfRule>
    <cfRule type="containsText" dxfId="4" priority="15" operator="containsText" text="FEMALE">
      <formula>NOT(ISERROR(SEARCH("FEMALE",D96)))</formula>
    </cfRule>
  </conditionalFormatting>
  <conditionalFormatting sqref="I114:J115 D96:N113">
    <cfRule type="containsText" dxfId="3" priority="14" operator="containsText" text="MALE">
      <formula>NOT(ISERROR(SEARCH("MALE",D96)))</formula>
    </cfRule>
  </conditionalFormatting>
  <conditionalFormatting sqref="I170:J176">
    <cfRule type="cellIs" dxfId="2" priority="10" operator="equal">
      <formula>"LAPTOP"</formula>
    </cfRule>
  </conditionalFormatting>
  <conditionalFormatting sqref="K170:K176">
    <cfRule type="cellIs" dxfId="1" priority="9" operator="lessThan">
      <formula>600</formula>
    </cfRule>
  </conditionalFormatting>
  <conditionalFormatting sqref="L170:L176">
    <cfRule type="cellIs" dxfId="0" priority="8" operator="greaterThan">
      <formula>3</formula>
    </cfRule>
  </conditionalFormatting>
  <conditionalFormatting sqref="M170:M176">
    <cfRule type="dataBar" priority="7">
      <dataBar>
        <cfvo type="min" val="0"/>
        <cfvo type="max" val="0"/>
        <color rgb="FF008AEF"/>
      </dataBar>
    </cfRule>
  </conditionalFormatting>
  <conditionalFormatting sqref="C1141:F1160 H1144">
    <cfRule type="colorScale" priority="1">
      <colorScale>
        <cfvo type="min" val="0"/>
        <cfvo type="max" val="0"/>
        <color rgb="FFFF7128"/>
        <color rgb="FFFFEF9C"/>
      </colorScale>
    </cfRule>
  </conditionalFormatting>
  <conditionalFormatting sqref="C170:E177">
    <cfRule type="iconSet" priority="22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682:E686">
    <cfRule type="iconSet" priority="23">
      <iconSet showValue="0">
        <cfvo type="percent" val="0"/>
        <cfvo type="num" val="1"/>
        <cfvo type="num" val="2"/>
      </iconSet>
    </cfRule>
  </conditionalFormatting>
  <conditionalFormatting sqref="B694:U711">
    <cfRule type="iconSet" priority="24">
      <iconSet showValue="0">
        <cfvo type="percent" val="0"/>
        <cfvo type="num" val="1"/>
        <cfvo type="num" val="2"/>
      </iconSet>
    </cfRule>
  </conditionalFormatting>
  <dataValidations count="9">
    <dataValidation type="list" allowBlank="1" showInputMessage="1" showErrorMessage="1" sqref="J355">
      <formula1>$H$324:$N$324</formula1>
    </dataValidation>
    <dataValidation type="list" allowBlank="1" showInputMessage="1" showErrorMessage="1" sqref="F315">
      <formula1>$A$311:$A$337</formula1>
    </dataValidation>
    <dataValidation type="list" allowBlank="1" showInputMessage="1" showErrorMessage="1" sqref="H355">
      <formula1>$F$325:$F$351</formula1>
    </dataValidation>
    <dataValidation type="list" allowBlank="1" showInputMessage="1" showErrorMessage="1" sqref="I355">
      <formula1>$G$325:$G$351</formula1>
    </dataValidation>
    <dataValidation type="list" allowBlank="1" showInputMessage="1" showErrorMessage="1" sqref="F369">
      <formula1>$A$359:$A$366</formula1>
    </dataValidation>
    <dataValidation type="list" allowBlank="1" showInputMessage="1" showErrorMessage="1" sqref="G824:G831">
      <formula1>$G$824:$G$831</formula1>
    </dataValidation>
    <dataValidation type="list" allowBlank="1" showInputMessage="1" showErrorMessage="1" sqref="B345">
      <formula1>$A$342:$A$349</formula1>
    </dataValidation>
    <dataValidation type="list" allowBlank="1" showInputMessage="1" showErrorMessage="1" sqref="E369">
      <formula1>$B$358:$L$358</formula1>
    </dataValidation>
    <dataValidation type="list" allowBlank="1" showInputMessage="1" showErrorMessage="1" sqref="D447">
      <formula1>$B$414:$B$443</formula1>
    </dataValidation>
  </dataValidation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26</dc:creator>
  <cp:lastModifiedBy>ACER 26</cp:lastModifiedBy>
  <dcterms:created xsi:type="dcterms:W3CDTF">2024-01-06T09:46:03Z</dcterms:created>
  <dcterms:modified xsi:type="dcterms:W3CDTF">2024-05-02T11:05:54Z</dcterms:modified>
</cp:coreProperties>
</file>